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clutsky\Desktop\Data\AGA\2025-2026\Financial\"/>
    </mc:Choice>
  </mc:AlternateContent>
  <xr:revisionPtr revIDLastSave="0" documentId="13_ncr:1_{F6AF8C38-1018-46CE-8D78-62D14C71D121}" xr6:coauthVersionLast="47" xr6:coauthVersionMax="47" xr10:uidLastSave="{00000000-0000-0000-0000-000000000000}"/>
  <bookViews>
    <workbookView xWindow="-120" yWindow="-120" windowWidth="20730" windowHeight="11760" tabRatio="863" activeTab="9" xr2:uid="{00000000-000D-0000-FFFF-FFFF00000000}"/>
  </bookViews>
  <sheets>
    <sheet name="Accountability" sheetId="6" r:id="rId1"/>
    <sheet name="Awards &amp; Rec" sheetId="4" r:id="rId2"/>
    <sheet name="Cert" sheetId="7" r:id="rId3"/>
    <sheet name="Comm Service" sheetId="8" r:id="rId4"/>
    <sheet name="Ed &amp; Prog" sheetId="9" r:id="rId5"/>
    <sheet name="Governance" sheetId="5" r:id="rId6"/>
    <sheet name="Marketing &amp; Comm" sheetId="10" r:id="rId7"/>
    <sheet name="Membership" sheetId="2" r:id="rId8"/>
    <sheet name="Nat Conferences" sheetId="13" r:id="rId9"/>
    <sheet name="Total" sheetId="11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9" l="1"/>
  <c r="F8" i="5" l="1"/>
  <c r="F31" i="5"/>
  <c r="F15" i="9"/>
  <c r="F43" i="2"/>
  <c r="F36" i="9" l="1"/>
  <c r="F56" i="9" l="1"/>
  <c r="F47" i="5"/>
  <c r="F39" i="9"/>
  <c r="F49" i="9"/>
  <c r="F38" i="9" l="1"/>
  <c r="F40" i="9"/>
  <c r="F19" i="9" l="1"/>
  <c r="F14" i="9"/>
  <c r="F55" i="9" l="1"/>
  <c r="F26" i="9"/>
  <c r="F25" i="9"/>
  <c r="F36" i="8"/>
  <c r="F52" i="13"/>
  <c r="F56" i="5"/>
  <c r="F56" i="2" l="1"/>
  <c r="F20" i="9"/>
  <c r="F28" i="4"/>
  <c r="F40" i="5"/>
  <c r="F39" i="10"/>
  <c r="F36" i="13"/>
  <c r="E33" i="9" l="1"/>
  <c r="E15" i="9"/>
  <c r="E33" i="11"/>
  <c r="G31" i="5"/>
  <c r="G58" i="13" l="1"/>
  <c r="G11" i="5"/>
  <c r="G36" i="13"/>
  <c r="G47" i="2"/>
  <c r="G26" i="9"/>
  <c r="G31" i="9"/>
  <c r="G8" i="5"/>
  <c r="G52" i="13"/>
  <c r="G36" i="8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25" i="8"/>
  <c r="G26" i="8"/>
  <c r="G27" i="8"/>
  <c r="G28" i="8"/>
  <c r="G29" i="8"/>
  <c r="G30" i="8"/>
  <c r="G31" i="8"/>
  <c r="G32" i="8"/>
  <c r="G33" i="8"/>
  <c r="G34" i="8"/>
  <c r="G35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25" i="9"/>
  <c r="G27" i="9"/>
  <c r="G28" i="9"/>
  <c r="G29" i="9"/>
  <c r="G30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25" i="5"/>
  <c r="G26" i="5"/>
  <c r="G27" i="5"/>
  <c r="G28" i="5"/>
  <c r="G29" i="5"/>
  <c r="G30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25" i="13"/>
  <c r="G26" i="13"/>
  <c r="G27" i="13"/>
  <c r="G28" i="13"/>
  <c r="G29" i="13"/>
  <c r="G30" i="13"/>
  <c r="G31" i="13"/>
  <c r="G32" i="13"/>
  <c r="G33" i="13"/>
  <c r="G34" i="13"/>
  <c r="G35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3" i="13"/>
  <c r="G54" i="13"/>
  <c r="G55" i="13"/>
  <c r="G56" i="13"/>
  <c r="G57" i="13"/>
  <c r="G59" i="13"/>
  <c r="G60" i="13"/>
  <c r="G61" i="13"/>
  <c r="G62" i="13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9" i="4"/>
  <c r="G10" i="4"/>
  <c r="G11" i="4"/>
  <c r="G12" i="4"/>
  <c r="G13" i="4"/>
  <c r="G14" i="4"/>
  <c r="G15" i="4"/>
  <c r="G16" i="4"/>
  <c r="G17" i="4"/>
  <c r="G18" i="4"/>
  <c r="G19" i="4"/>
  <c r="G20" i="4"/>
  <c r="G9" i="7"/>
  <c r="G10" i="7"/>
  <c r="G11" i="7"/>
  <c r="G12" i="7"/>
  <c r="G13" i="7"/>
  <c r="G14" i="7"/>
  <c r="G15" i="7"/>
  <c r="G16" i="7"/>
  <c r="G17" i="7"/>
  <c r="G18" i="7"/>
  <c r="G19" i="7"/>
  <c r="G20" i="7"/>
  <c r="G9" i="8"/>
  <c r="G10" i="8"/>
  <c r="G11" i="8"/>
  <c r="G12" i="8"/>
  <c r="G13" i="8"/>
  <c r="G14" i="8"/>
  <c r="G15" i="8"/>
  <c r="G16" i="8"/>
  <c r="G17" i="8"/>
  <c r="G18" i="8"/>
  <c r="G19" i="8"/>
  <c r="G20" i="8"/>
  <c r="G9" i="9"/>
  <c r="G10" i="9"/>
  <c r="G11" i="9"/>
  <c r="G12" i="9"/>
  <c r="G13" i="9"/>
  <c r="G14" i="9"/>
  <c r="G15" i="9"/>
  <c r="G16" i="9"/>
  <c r="G17" i="9"/>
  <c r="G18" i="9"/>
  <c r="G19" i="9"/>
  <c r="G20" i="9"/>
  <c r="G9" i="5"/>
  <c r="G10" i="5"/>
  <c r="G12" i="5"/>
  <c r="G13" i="5"/>
  <c r="G14" i="5"/>
  <c r="G15" i="5"/>
  <c r="G16" i="5"/>
  <c r="G17" i="5"/>
  <c r="G18" i="5"/>
  <c r="G19" i="5"/>
  <c r="G20" i="5"/>
  <c r="G9" i="10"/>
  <c r="G10" i="10"/>
  <c r="G11" i="10"/>
  <c r="G12" i="10"/>
  <c r="G13" i="10"/>
  <c r="G14" i="10"/>
  <c r="G15" i="10"/>
  <c r="G16" i="10"/>
  <c r="G17" i="10"/>
  <c r="G18" i="10"/>
  <c r="G19" i="10"/>
  <c r="G20" i="10"/>
  <c r="G9" i="2"/>
  <c r="G10" i="2"/>
  <c r="G11" i="2"/>
  <c r="G12" i="2"/>
  <c r="G13" i="2"/>
  <c r="G14" i="2"/>
  <c r="G15" i="2"/>
  <c r="G16" i="2"/>
  <c r="G17" i="2"/>
  <c r="G18" i="2"/>
  <c r="G19" i="2"/>
  <c r="G20" i="2"/>
  <c r="G9" i="13"/>
  <c r="G10" i="13"/>
  <c r="G11" i="13"/>
  <c r="G12" i="13"/>
  <c r="G13" i="13"/>
  <c r="G14" i="13"/>
  <c r="G15" i="13"/>
  <c r="G16" i="13"/>
  <c r="G17" i="13"/>
  <c r="G18" i="13"/>
  <c r="G19" i="13"/>
  <c r="G20" i="13"/>
  <c r="G9" i="6"/>
  <c r="G10" i="6"/>
  <c r="G11" i="6"/>
  <c r="G12" i="6"/>
  <c r="G13" i="6"/>
  <c r="G14" i="6"/>
  <c r="G15" i="6"/>
  <c r="G16" i="6"/>
  <c r="G17" i="6"/>
  <c r="G18" i="6"/>
  <c r="G19" i="6"/>
  <c r="G20" i="6"/>
  <c r="G8" i="4"/>
  <c r="G8" i="7"/>
  <c r="G8" i="8"/>
  <c r="G8" i="9"/>
  <c r="G8" i="10"/>
  <c r="G8" i="2"/>
  <c r="G8" i="13"/>
  <c r="G8" i="6"/>
  <c r="G24" i="6" l="1"/>
  <c r="G24" i="4"/>
  <c r="G24" i="7"/>
  <c r="G24" i="8"/>
  <c r="G24" i="9"/>
  <c r="G24" i="5"/>
  <c r="G24" i="10"/>
  <c r="G24" i="2"/>
  <c r="G24" i="13"/>
  <c r="F62" i="11" l="1"/>
  <c r="E62" i="11"/>
  <c r="F61" i="11"/>
  <c r="E61" i="11"/>
  <c r="F60" i="11"/>
  <c r="E60" i="11"/>
  <c r="F59" i="11"/>
  <c r="E59" i="11"/>
  <c r="F57" i="11"/>
  <c r="E57" i="11"/>
  <c r="E56" i="11"/>
  <c r="F55" i="11"/>
  <c r="E55" i="11"/>
  <c r="F54" i="11"/>
  <c r="E54" i="11"/>
  <c r="F53" i="11"/>
  <c r="E53" i="11"/>
  <c r="F51" i="11"/>
  <c r="E51" i="11"/>
  <c r="F50" i="11"/>
  <c r="E50" i="11"/>
  <c r="F49" i="11"/>
  <c r="E49" i="11"/>
  <c r="E48" i="11"/>
  <c r="E47" i="11"/>
  <c r="F46" i="11"/>
  <c r="E46" i="11"/>
  <c r="E45" i="11"/>
  <c r="F44" i="11"/>
  <c r="E44" i="11"/>
  <c r="F43" i="11"/>
  <c r="E43" i="11"/>
  <c r="F42" i="11"/>
  <c r="E42" i="11"/>
  <c r="F41" i="11"/>
  <c r="E41" i="11"/>
  <c r="E39" i="11"/>
  <c r="F38" i="11"/>
  <c r="E38" i="11"/>
  <c r="F37" i="11"/>
  <c r="E37" i="11"/>
  <c r="E36" i="11"/>
  <c r="F35" i="11"/>
  <c r="E35" i="11"/>
  <c r="F34" i="11"/>
  <c r="E34" i="11"/>
  <c r="F33" i="11"/>
  <c r="E32" i="11"/>
  <c r="E31" i="11"/>
  <c r="F30" i="11"/>
  <c r="E30" i="11"/>
  <c r="F29" i="11"/>
  <c r="E29" i="11"/>
  <c r="F28" i="11"/>
  <c r="E28" i="11"/>
  <c r="F27" i="11"/>
  <c r="E27" i="11"/>
  <c r="F26" i="11"/>
  <c r="E26" i="11"/>
  <c r="F25" i="11"/>
  <c r="E25" i="11"/>
  <c r="F24" i="11"/>
  <c r="E24" i="11"/>
  <c r="F20" i="11"/>
  <c r="E20" i="11"/>
  <c r="F19" i="11"/>
  <c r="E19" i="11"/>
  <c r="F18" i="11"/>
  <c r="E18" i="11"/>
  <c r="F17" i="11"/>
  <c r="E17" i="11"/>
  <c r="F16" i="11"/>
  <c r="E16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E8" i="11"/>
  <c r="H62" i="13"/>
  <c r="H61" i="13"/>
  <c r="H60" i="13"/>
  <c r="H59" i="13"/>
  <c r="H58" i="13"/>
  <c r="E58" i="11"/>
  <c r="H57" i="13"/>
  <c r="H56" i="13"/>
  <c r="H55" i="13"/>
  <c r="H54" i="13"/>
  <c r="H53" i="13"/>
  <c r="F52" i="11"/>
  <c r="E52" i="11"/>
  <c r="H51" i="13"/>
  <c r="H50" i="13"/>
  <c r="H49" i="13"/>
  <c r="H48" i="13"/>
  <c r="H47" i="13"/>
  <c r="H46" i="13"/>
  <c r="F45" i="11"/>
  <c r="G45" i="11" s="1"/>
  <c r="H44" i="13"/>
  <c r="H43" i="13"/>
  <c r="H42" i="13"/>
  <c r="H41" i="13"/>
  <c r="H39" i="13"/>
  <c r="H38" i="13"/>
  <c r="H37" i="13"/>
  <c r="F63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F21" i="13"/>
  <c r="E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F63" i="2"/>
  <c r="E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F21" i="2"/>
  <c r="E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E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F39" i="11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F21" i="10"/>
  <c r="E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E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F47" i="11"/>
  <c r="H46" i="5"/>
  <c r="H45" i="5"/>
  <c r="H44" i="5"/>
  <c r="H43" i="5"/>
  <c r="H42" i="5"/>
  <c r="H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E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E63" i="9"/>
  <c r="H62" i="9"/>
  <c r="H61" i="9"/>
  <c r="H60" i="9"/>
  <c r="H59" i="9"/>
  <c r="H58" i="9"/>
  <c r="H57" i="9"/>
  <c r="H56" i="9"/>
  <c r="F56" i="11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39" i="9"/>
  <c r="H38" i="9"/>
  <c r="H37" i="9"/>
  <c r="F63" i="9"/>
  <c r="H35" i="9"/>
  <c r="H34" i="9"/>
  <c r="H33" i="9"/>
  <c r="H32" i="9"/>
  <c r="H31" i="9"/>
  <c r="H30" i="9"/>
  <c r="H29" i="9"/>
  <c r="H28" i="9"/>
  <c r="H27" i="9"/>
  <c r="H26" i="9"/>
  <c r="H25" i="9"/>
  <c r="H24" i="9"/>
  <c r="F21" i="9"/>
  <c r="E21" i="9"/>
  <c r="H20" i="9"/>
  <c r="H19" i="9"/>
  <c r="H18" i="9"/>
  <c r="H17" i="9"/>
  <c r="H16" i="9"/>
  <c r="H15" i="9"/>
  <c r="F15" i="11"/>
  <c r="H14" i="9"/>
  <c r="H13" i="9"/>
  <c r="H12" i="9"/>
  <c r="H11" i="9"/>
  <c r="H10" i="9"/>
  <c r="H9" i="9"/>
  <c r="H8" i="9"/>
  <c r="F63" i="8"/>
  <c r="E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F21" i="8"/>
  <c r="E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F63" i="7"/>
  <c r="E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F21" i="7"/>
  <c r="E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F63" i="4"/>
  <c r="E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F21" i="4"/>
  <c r="E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63" i="6"/>
  <c r="E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F21" i="6"/>
  <c r="E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G39" i="11" l="1"/>
  <c r="G21" i="6"/>
  <c r="G21" i="7"/>
  <c r="G21" i="2"/>
  <c r="G21" i="13"/>
  <c r="G63" i="6"/>
  <c r="F64" i="7"/>
  <c r="G63" i="7"/>
  <c r="G56" i="11"/>
  <c r="G47" i="11"/>
  <c r="G59" i="11"/>
  <c r="G61" i="11"/>
  <c r="G17" i="11"/>
  <c r="G19" i="11"/>
  <c r="G9" i="11"/>
  <c r="G11" i="11"/>
  <c r="G13" i="11"/>
  <c r="G63" i="4"/>
  <c r="G63" i="8"/>
  <c r="G63" i="9"/>
  <c r="G21" i="10"/>
  <c r="G63" i="2"/>
  <c r="G52" i="11"/>
  <c r="G24" i="11"/>
  <c r="G37" i="11"/>
  <c r="G50" i="11"/>
  <c r="G53" i="11"/>
  <c r="G55" i="11"/>
  <c r="G21" i="4"/>
  <c r="G16" i="11"/>
  <c r="G18" i="11"/>
  <c r="G29" i="11"/>
  <c r="G34" i="11"/>
  <c r="G42" i="11"/>
  <c r="G60" i="11"/>
  <c r="G62" i="11"/>
  <c r="G44" i="11"/>
  <c r="G21" i="8"/>
  <c r="G26" i="11"/>
  <c r="G28" i="11"/>
  <c r="G30" i="11"/>
  <c r="G33" i="11"/>
  <c r="G35" i="11"/>
  <c r="G41" i="11"/>
  <c r="G43" i="11"/>
  <c r="G38" i="11"/>
  <c r="G46" i="11"/>
  <c r="G49" i="11"/>
  <c r="G51" i="11"/>
  <c r="G54" i="11"/>
  <c r="G27" i="11"/>
  <c r="G57" i="11"/>
  <c r="G20" i="11"/>
  <c r="G15" i="11"/>
  <c r="G21" i="9"/>
  <c r="G25" i="11"/>
  <c r="H10" i="11"/>
  <c r="G10" i="11"/>
  <c r="H14" i="11"/>
  <c r="G14" i="11"/>
  <c r="H12" i="11"/>
  <c r="G12" i="11"/>
  <c r="F64" i="4"/>
  <c r="F64" i="2"/>
  <c r="H21" i="13"/>
  <c r="H16" i="11"/>
  <c r="H20" i="11"/>
  <c r="E64" i="9"/>
  <c r="E21" i="11"/>
  <c r="E64" i="4"/>
  <c r="E64" i="2"/>
  <c r="E64" i="10"/>
  <c r="E64" i="5"/>
  <c r="H25" i="11"/>
  <c r="H18" i="11"/>
  <c r="H27" i="11"/>
  <c r="H29" i="11"/>
  <c r="H34" i="11"/>
  <c r="H63" i="4"/>
  <c r="E64" i="6"/>
  <c r="H63" i="7"/>
  <c r="H63" i="2"/>
  <c r="F64" i="8"/>
  <c r="H17" i="11"/>
  <c r="H24" i="11"/>
  <c r="H28" i="11"/>
  <c r="H33" i="11"/>
  <c r="H63" i="6"/>
  <c r="E64" i="7"/>
  <c r="F40" i="11"/>
  <c r="F48" i="11"/>
  <c r="G48" i="11" s="1"/>
  <c r="H40" i="5"/>
  <c r="H21" i="10"/>
  <c r="H39" i="10"/>
  <c r="F63" i="10"/>
  <c r="G63" i="10" s="1"/>
  <c r="H36" i="13"/>
  <c r="H40" i="13"/>
  <c r="H9" i="11"/>
  <c r="H11" i="11"/>
  <c r="H13" i="11"/>
  <c r="H19" i="11"/>
  <c r="H26" i="11"/>
  <c r="H30" i="11"/>
  <c r="H35" i="11"/>
  <c r="H21" i="6"/>
  <c r="H21" i="8"/>
  <c r="H52" i="13"/>
  <c r="H39" i="11"/>
  <c r="H52" i="11"/>
  <c r="F64" i="9"/>
  <c r="H56" i="11"/>
  <c r="H47" i="11"/>
  <c r="H45" i="11"/>
  <c r="H63" i="9"/>
  <c r="H15" i="11"/>
  <c r="F64" i="6"/>
  <c r="E64" i="8"/>
  <c r="F63" i="5"/>
  <c r="G63" i="5" s="1"/>
  <c r="F21" i="5"/>
  <c r="G21" i="5" s="1"/>
  <c r="E63" i="13"/>
  <c r="E64" i="13" s="1"/>
  <c r="F8" i="11"/>
  <c r="G8" i="11" s="1"/>
  <c r="F31" i="11"/>
  <c r="G31" i="11" s="1"/>
  <c r="F32" i="11"/>
  <c r="G32" i="11" s="1"/>
  <c r="F36" i="11"/>
  <c r="G36" i="11" s="1"/>
  <c r="H37" i="11"/>
  <c r="H38" i="11"/>
  <c r="H41" i="11"/>
  <c r="H42" i="11"/>
  <c r="H43" i="11"/>
  <c r="H44" i="11"/>
  <c r="H46" i="11"/>
  <c r="H49" i="11"/>
  <c r="H50" i="11"/>
  <c r="H51" i="11"/>
  <c r="H53" i="11"/>
  <c r="H54" i="11"/>
  <c r="H55" i="11"/>
  <c r="H57" i="11"/>
  <c r="H59" i="11"/>
  <c r="H60" i="11"/>
  <c r="H61" i="11"/>
  <c r="H62" i="11"/>
  <c r="F64" i="13"/>
  <c r="E40" i="11"/>
  <c r="H21" i="7"/>
  <c r="H36" i="9"/>
  <c r="H45" i="13"/>
  <c r="H21" i="4"/>
  <c r="H63" i="8"/>
  <c r="H21" i="9"/>
  <c r="H40" i="9"/>
  <c r="H47" i="5"/>
  <c r="H21" i="2"/>
  <c r="F58" i="11"/>
  <c r="G58" i="11" s="1"/>
  <c r="G64" i="7" l="1"/>
  <c r="G64" i="6"/>
  <c r="G64" i="2"/>
  <c r="G64" i="13"/>
  <c r="G63" i="13"/>
  <c r="G64" i="8"/>
  <c r="G64" i="4"/>
  <c r="G40" i="11"/>
  <c r="G64" i="9"/>
  <c r="H64" i="4"/>
  <c r="H64" i="7"/>
  <c r="H64" i="13"/>
  <c r="H64" i="2"/>
  <c r="E63" i="11"/>
  <c r="E64" i="11" s="1"/>
  <c r="H64" i="6"/>
  <c r="H64" i="8"/>
  <c r="H48" i="11"/>
  <c r="H63" i="10"/>
  <c r="F64" i="10"/>
  <c r="G64" i="10" s="1"/>
  <c r="H64" i="9"/>
  <c r="F63" i="11"/>
  <c r="H36" i="11"/>
  <c r="H31" i="11"/>
  <c r="H63" i="5"/>
  <c r="H40" i="11"/>
  <c r="H8" i="11"/>
  <c r="F21" i="11"/>
  <c r="G21" i="11" s="1"/>
  <c r="H58" i="11"/>
  <c r="H21" i="5"/>
  <c r="F64" i="5"/>
  <c r="G64" i="5" s="1"/>
  <c r="H63" i="13"/>
  <c r="H32" i="11"/>
  <c r="G63" i="11" l="1"/>
  <c r="H63" i="11"/>
  <c r="H64" i="10"/>
  <c r="H64" i="5"/>
  <c r="F64" i="11"/>
  <c r="G64" i="11" s="1"/>
  <c r="H21" i="11"/>
</calcChain>
</file>

<file path=xl/sharedStrings.xml><?xml version="1.0" encoding="utf-8"?>
<sst xmlns="http://schemas.openxmlformats.org/spreadsheetml/2006/main" count="650" uniqueCount="73">
  <si>
    <t>INCOME</t>
  </si>
  <si>
    <t>Operating Budget</t>
  </si>
  <si>
    <t>Bank Interest</t>
  </si>
  <si>
    <t>Other Revenue</t>
  </si>
  <si>
    <t>Other Revenue:  Co-Sponsor Share</t>
  </si>
  <si>
    <t>Other Revenue:  Grants</t>
  </si>
  <si>
    <t>Other Revenue:  Raffle Collection</t>
  </si>
  <si>
    <t>Program Revenue</t>
  </si>
  <si>
    <t>Program Revenue:  TCTC</t>
  </si>
  <si>
    <t>Sponorship Income</t>
  </si>
  <si>
    <t>Program Revenue:  Other</t>
  </si>
  <si>
    <t>Prepayment Discount</t>
  </si>
  <si>
    <t>TOTAL INCOME</t>
  </si>
  <si>
    <t>Misc Income</t>
  </si>
  <si>
    <t>EXPENSE</t>
  </si>
  <si>
    <t>Audio Conferences</t>
  </si>
  <si>
    <t>Audio Visual</t>
  </si>
  <si>
    <t>Audit</t>
  </si>
  <si>
    <t>Awards</t>
  </si>
  <si>
    <t>Bad Debt</t>
  </si>
  <si>
    <t>Bank Fees</t>
  </si>
  <si>
    <t>CC Transaction Fees</t>
  </si>
  <si>
    <t>Chapter Development</t>
  </si>
  <si>
    <t>Co-Sponsor Share</t>
  </si>
  <si>
    <t>CPE Renewal Fees</t>
  </si>
  <si>
    <t>CVent Fees</t>
  </si>
  <si>
    <t>Donations</t>
  </si>
  <si>
    <t>Equipment</t>
  </si>
  <si>
    <t>Facilities</t>
  </si>
  <si>
    <t>Fees</t>
  </si>
  <si>
    <t>Food</t>
  </si>
  <si>
    <t>Gifts</t>
  </si>
  <si>
    <t>Golf Fees</t>
  </si>
  <si>
    <t>Membership</t>
  </si>
  <si>
    <t>Miscellaneous</t>
  </si>
  <si>
    <t>Parking</t>
  </si>
  <si>
    <t>PDC</t>
  </si>
  <si>
    <t>Postage</t>
  </si>
  <si>
    <t>Printing</t>
  </si>
  <si>
    <t>Prizes</t>
  </si>
  <si>
    <t>Reconciliation Discrepancies</t>
  </si>
  <si>
    <t>Refund</t>
  </si>
  <si>
    <t>Registration</t>
  </si>
  <si>
    <t>SLM</t>
  </si>
  <si>
    <t>Software</t>
  </si>
  <si>
    <t>Speaker</t>
  </si>
  <si>
    <t>Supplies</t>
  </si>
  <si>
    <t>TCTC</t>
  </si>
  <si>
    <t>Travel</t>
  </si>
  <si>
    <t>Uncategorized Expenses</t>
  </si>
  <si>
    <t>Uncollected Receivables</t>
  </si>
  <si>
    <t>VOID</t>
  </si>
  <si>
    <t>Website</t>
  </si>
  <si>
    <t>TOTAL EXPENSES</t>
  </si>
  <si>
    <t>NET INCOME (LOSS)</t>
  </si>
  <si>
    <t>Accountability</t>
  </si>
  <si>
    <t>Awards &amp; Recognition</t>
  </si>
  <si>
    <t>Certification</t>
  </si>
  <si>
    <t>Community Service</t>
  </si>
  <si>
    <t>Education &amp; Programs</t>
  </si>
  <si>
    <t>Governance</t>
  </si>
  <si>
    <t>Marketing &amp; Communication</t>
  </si>
  <si>
    <t>Total Budget vs. Actual</t>
  </si>
  <si>
    <t>Over/Short</t>
  </si>
  <si>
    <t>Program Revenue:  CGFM</t>
  </si>
  <si>
    <t>National Conferences</t>
  </si>
  <si>
    <t>Advertising</t>
  </si>
  <si>
    <t>AGA Albany Chapter</t>
  </si>
  <si>
    <t>July 1, 2025 - June 30, 2026</t>
  </si>
  <si>
    <t>Budget 
2025-26</t>
  </si>
  <si>
    <t>Actual 
2025-26</t>
  </si>
  <si>
    <t>$
Under/(Over)
Budget
2025-26</t>
  </si>
  <si>
    <t>%
Over/(Under)
Budget
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</si>
</sst>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7" fontId="0" fillId="0" borderId="1" xfId="0" applyNumberFormat="1" applyBorder="1"/>
    <xf numFmtId="7" fontId="1" fillId="0" borderId="1" xfId="0" applyNumberFormat="1" applyFont="1" applyBorder="1"/>
    <xf numFmtId="8" fontId="0" fillId="0" borderId="1" xfId="0" applyNumberFormat="1" applyBorder="1"/>
    <xf numFmtId="8" fontId="1" fillId="0" borderId="1" xfId="0" applyNumberFormat="1" applyFont="1" applyBorder="1"/>
    <xf numFmtId="0" fontId="0" fillId="0" borderId="2" xfId="0" applyBorder="1"/>
    <xf numFmtId="8" fontId="0" fillId="0" borderId="3" xfId="0" applyNumberFormat="1" applyBorder="1"/>
    <xf numFmtId="8" fontId="1" fillId="0" borderId="3" xfId="0" applyNumberFormat="1" applyFont="1" applyBorder="1"/>
    <xf numFmtId="0" fontId="0" fillId="0" borderId="3" xfId="0" applyBorder="1"/>
    <xf numFmtId="7" fontId="0" fillId="0" borderId="3" xfId="0" applyNumberFormat="1" applyBorder="1"/>
    <xf numFmtId="8" fontId="0" fillId="0" borderId="5" xfId="0" applyNumberFormat="1" applyBorder="1"/>
    <xf numFmtId="0" fontId="0" fillId="0" borderId="5" xfId="0" applyBorder="1"/>
    <xf numFmtId="0" fontId="3" fillId="0" borderId="1" xfId="0" applyFont="1" applyBorder="1" applyAlignment="1">
      <alignment horizontal="center" vertical="center" wrapText="1"/>
    </xf>
    <xf numFmtId="10" fontId="0" fillId="0" borderId="5" xfId="0" applyNumberFormat="1" applyBorder="1"/>
    <xf numFmtId="10" fontId="0" fillId="0" borderId="1" xfId="0" applyNumberFormat="1" applyBorder="1"/>
    <xf numFmtId="0" fontId="3" fillId="0" borderId="1" xfId="0" applyFont="1" applyBorder="1"/>
    <xf numFmtId="8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1" fillId="0" borderId="4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4"/>
  <sheetViews>
    <sheetView workbookViewId="0">
      <pane ySplit="6" topLeftCell="A18" activePane="bottomLeft" state="frozen"/>
      <selection activeCell="H7" sqref="H7"/>
      <selection pane="bottomLeft" activeCell="H7" sqref="H7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28" t="s">
        <v>67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15.75" x14ac:dyDescent="0.25">
      <c r="A3" s="28" t="s">
        <v>68</v>
      </c>
      <c r="B3" s="28"/>
      <c r="C3" s="28"/>
      <c r="D3" s="28"/>
      <c r="E3" s="28"/>
      <c r="F3" s="28"/>
      <c r="G3" s="28"/>
      <c r="H3" s="28"/>
      <c r="I3" s="28"/>
    </row>
    <row r="4" spans="1:9" ht="15.75" x14ac:dyDescent="0.25">
      <c r="A4" s="28" t="s">
        <v>55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2" t="s">
        <v>69</v>
      </c>
      <c r="F6" s="2" t="s">
        <v>70</v>
      </c>
      <c r="G6" s="2" t="s">
        <v>71</v>
      </c>
      <c r="H6" s="2" t="s">
        <v>72</v>
      </c>
    </row>
    <row r="7" spans="1:9" ht="15.75" x14ac:dyDescent="0.25">
      <c r="A7" s="1"/>
      <c r="B7" s="22" t="s">
        <v>0</v>
      </c>
      <c r="C7" s="23"/>
      <c r="D7" s="23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26" t="s">
        <v>12</v>
      </c>
      <c r="C21" s="26"/>
      <c r="D21" s="26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26" t="s">
        <v>14</v>
      </c>
      <c r="C23" s="26"/>
      <c r="D23" s="26"/>
      <c r="E23" s="9"/>
      <c r="F23" s="6"/>
      <c r="G23" s="6"/>
      <c r="H23" s="17"/>
    </row>
    <row r="24" spans="1:8" ht="15.75" x14ac:dyDescent="0.25">
      <c r="A24" s="8"/>
      <c r="B24" s="3"/>
      <c r="C24" s="20" t="s">
        <v>66</v>
      </c>
      <c r="D24" s="20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20"/>
      <c r="E25" s="9"/>
      <c r="F25" s="6"/>
      <c r="G25" s="6">
        <f t="shared" ref="G25:G64" si="3">E25-F25</f>
        <v>0</v>
      </c>
      <c r="H25" s="17">
        <f t="shared" ref="H25:H62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9"/>
      <c r="F40" s="6"/>
      <c r="G40" s="6">
        <f t="shared" si="3"/>
        <v>0</v>
      </c>
      <c r="H40" s="17">
        <f t="shared" si="4"/>
        <v>0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3"/>
        <v>0</v>
      </c>
      <c r="H41" s="17">
        <f t="shared" si="4"/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>
        <v>300</v>
      </c>
      <c r="F43" s="6"/>
      <c r="G43" s="6">
        <f t="shared" si="3"/>
        <v>300</v>
      </c>
      <c r="H43" s="17">
        <f t="shared" si="4"/>
        <v>-1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>
        <v>100</v>
      </c>
      <c r="F48" s="6"/>
      <c r="G48" s="6">
        <f t="shared" si="3"/>
        <v>100</v>
      </c>
      <c r="H48" s="17">
        <f t="shared" si="4"/>
        <v>-1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22" t="s">
        <v>53</v>
      </c>
      <c r="C63" s="27"/>
      <c r="D63" s="27"/>
      <c r="E63" s="7">
        <f>SUM(E24:E62)</f>
        <v>400</v>
      </c>
      <c r="F63" s="7">
        <f>SUM(F24:F62)</f>
        <v>0</v>
      </c>
      <c r="G63" s="6">
        <f t="shared" si="3"/>
        <v>400</v>
      </c>
      <c r="H63" s="17">
        <f>IFERROR(((F63-E63)/E63),0)</f>
        <v>-1</v>
      </c>
    </row>
    <row r="64" spans="1:8" ht="15.75" x14ac:dyDescent="0.25">
      <c r="A64" s="26" t="s">
        <v>54</v>
      </c>
      <c r="B64" s="26"/>
      <c r="C64" s="26"/>
      <c r="D64" s="26"/>
      <c r="E64" s="7">
        <f>E21-E63</f>
        <v>-400</v>
      </c>
      <c r="F64" s="7">
        <f>F21-F63</f>
        <v>0</v>
      </c>
      <c r="G64" s="6">
        <f t="shared" si="3"/>
        <v>-400</v>
      </c>
      <c r="H64" s="17">
        <f>IFERROR(((F64-E64)/E64),0)</f>
        <v>-1</v>
      </c>
    </row>
  </sheetData>
  <mergeCells count="55">
    <mergeCell ref="C24:D24"/>
    <mergeCell ref="C25:D25"/>
    <mergeCell ref="C26:D26"/>
    <mergeCell ref="C46:D46"/>
    <mergeCell ref="C47:D47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A1:I1"/>
    <mergeCell ref="A2:I2"/>
    <mergeCell ref="A3:I3"/>
    <mergeCell ref="A4:I4"/>
    <mergeCell ref="A5:I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11:D11"/>
    <mergeCell ref="C20:D20"/>
    <mergeCell ref="B7:D7"/>
    <mergeCell ref="C8:D8"/>
    <mergeCell ref="C10:D10"/>
    <mergeCell ref="C9:D9"/>
  </mergeCells>
  <pageMargins left="0.75" right="0.25" top="0.2" bottom="0.2" header="0.3" footer="0.3"/>
  <pageSetup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I71"/>
  <sheetViews>
    <sheetView tabSelected="1" zoomScaleNormal="100" workbookViewId="0">
      <pane ySplit="6" topLeftCell="A7" activePane="bottomLeft" state="frozen"/>
      <selection activeCell="H7" sqref="H7"/>
      <selection pane="bottomLeft" activeCell="H72" sqref="H72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9" max="9" width="6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62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>
        <f>Accountability!E8+'Awards &amp; Rec'!E8+Cert!E8+'Comm Service'!E8+'Ed &amp; Prog'!E8+Governance!E8+'Marketing &amp; Comm'!E8+Membership!E8+'Nat Conferences'!E8</f>
        <v>350</v>
      </c>
      <c r="F8" s="6">
        <f>Accountability!F8+'Awards &amp; Rec'!F8+Cert!F8+'Comm Service'!F8+'Ed &amp; Prog'!F8+Governance!F8+'Marketing &amp; Comm'!F8+Membership!F8+'Nat Conferences'!F8</f>
        <v>184.03</v>
      </c>
      <c r="G8" s="6">
        <f>E8-F8</f>
        <v>165.97</v>
      </c>
      <c r="H8" s="17">
        <f>IFERROR(((F8-E8)/E8),0)</f>
        <v>-0.47420000000000001</v>
      </c>
    </row>
    <row r="9" spans="1:9" hidden="1" x14ac:dyDescent="0.2">
      <c r="A9" s="8"/>
      <c r="B9" s="1"/>
      <c r="C9" s="24" t="s">
        <v>63</v>
      </c>
      <c r="D9" s="25"/>
      <c r="E9" s="9">
        <f>Accountability!E9+'Awards &amp; Rec'!E9+Cert!E9+'Comm Service'!E9+'Ed &amp; Prog'!E9+Governance!E9+'Marketing &amp; Comm'!E9+Membership!E9+'Nat Conferences'!E9</f>
        <v>0</v>
      </c>
      <c r="F9" s="6">
        <f>Accountability!F9+'Awards &amp; Rec'!F9+Cert!F9+'Comm Service'!F9+'Ed &amp; Prog'!F9+Governance!F9+'Marketing &amp; Comm'!F9+Membership!F9+'Nat Conferences'!F9</f>
        <v>0</v>
      </c>
      <c r="G9" s="6">
        <f t="shared" ref="G9:G21" si="0">E9-F9</f>
        <v>0</v>
      </c>
      <c r="H9" s="17">
        <f>IFERROR(((F9-E9)/E9),0)</f>
        <v>0</v>
      </c>
    </row>
    <row r="10" spans="1:9" x14ac:dyDescent="0.2">
      <c r="A10" s="8"/>
      <c r="B10" s="1"/>
      <c r="C10" s="24" t="s">
        <v>13</v>
      </c>
      <c r="D10" s="25"/>
      <c r="E10" s="9">
        <f>Accountability!E10+'Awards &amp; Rec'!E10+Cert!E10+'Comm Service'!E10+'Ed &amp; Prog'!E10+Governance!E10+'Marketing &amp; Comm'!E10+Membership!E10+'Nat Conferences'!E10</f>
        <v>550</v>
      </c>
      <c r="F10" s="6">
        <f>Accountability!F10+'Awards &amp; Rec'!F10+Cert!F10+'Comm Service'!F10+'Ed &amp; Prog'!F10+Governance!F10+'Marketing &amp; Comm'!F10+Membership!F10+'Nat Conferences'!F10</f>
        <v>0</v>
      </c>
      <c r="G10" s="6">
        <f t="shared" si="0"/>
        <v>550</v>
      </c>
      <c r="H10" s="17">
        <f t="shared" ref="H10:H21" si="1">IFERROR(((F10-E10)/E10),0)</f>
        <v>-1</v>
      </c>
    </row>
    <row r="11" spans="1:9" x14ac:dyDescent="0.2">
      <c r="A11" s="8"/>
      <c r="B11" s="1"/>
      <c r="C11" s="20" t="s">
        <v>3</v>
      </c>
      <c r="D11" s="21"/>
      <c r="E11" s="9">
        <f>Accountability!E11+'Awards &amp; Rec'!E11+Cert!E11+'Comm Service'!E11+'Ed &amp; Prog'!E11+Governance!E11+'Marketing &amp; Comm'!E11+Membership!E11+'Nat Conferences'!E11</f>
        <v>200</v>
      </c>
      <c r="F11" s="6">
        <f>Accountability!F11+'Awards &amp; Rec'!F11+Cert!F11+'Comm Service'!F11+'Ed &amp; Prog'!F11+Governance!F11+'Marketing &amp; Comm'!F11+Membership!F11+'Nat Conferences'!F11</f>
        <v>0</v>
      </c>
      <c r="G11" s="6">
        <f t="shared" si="0"/>
        <v>200</v>
      </c>
      <c r="H11" s="17">
        <f t="shared" si="1"/>
        <v>-1</v>
      </c>
    </row>
    <row r="12" spans="1:9" x14ac:dyDescent="0.2">
      <c r="A12" s="8"/>
      <c r="B12" s="1"/>
      <c r="C12" s="1"/>
      <c r="D12" s="1" t="s">
        <v>4</v>
      </c>
      <c r="E12" s="9">
        <f>Accountability!E12+'Awards &amp; Rec'!E12+Cert!E12+'Comm Service'!E12+'Ed &amp; Prog'!E12+Governance!E12+'Marketing &amp; Comm'!E12+Membership!E12+'Nat Conferences'!E12</f>
        <v>3000</v>
      </c>
      <c r="F12" s="6">
        <f>Accountability!F12+'Awards &amp; Rec'!F12+Cert!F12+'Comm Service'!F12+'Ed &amp; Prog'!F12+Governance!F12+'Marketing &amp; Comm'!F12+Membership!F12+'Nat Conferences'!F12</f>
        <v>2231.5500000000002</v>
      </c>
      <c r="G12" s="6">
        <f t="shared" si="0"/>
        <v>768.44999999999982</v>
      </c>
      <c r="H12" s="17">
        <f t="shared" si="1"/>
        <v>-0.25614999999999993</v>
      </c>
    </row>
    <row r="13" spans="1:9" x14ac:dyDescent="0.2">
      <c r="A13" s="8"/>
      <c r="B13" s="1"/>
      <c r="C13" s="1"/>
      <c r="D13" s="1" t="s">
        <v>5</v>
      </c>
      <c r="E13" s="9">
        <f>Accountability!E13+'Awards &amp; Rec'!E13+Cert!E13+'Comm Service'!E13+'Ed &amp; Prog'!E13+Governance!E13+'Marketing &amp; Comm'!E13+Membership!E13+'Nat Conferences'!E13</f>
        <v>0</v>
      </c>
      <c r="F13" s="6">
        <f>Accountability!F13+'Awards &amp; Rec'!F13+Cert!F13+'Comm Service'!F13+'Ed &amp; Prog'!F13+Governance!F13+'Marketing &amp; Comm'!F13+Membership!F13+'Nat Conferences'!F13</f>
        <v>0</v>
      </c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>
        <f>Accountability!E14+'Awards &amp; Rec'!E14+Cert!E14+'Comm Service'!E14+'Ed &amp; Prog'!E14+Governance!E14+'Marketing &amp; Comm'!E14+Membership!E14+'Nat Conferences'!E14</f>
        <v>1500</v>
      </c>
      <c r="F14" s="6">
        <f>Accountability!F14+'Awards &amp; Rec'!F14+Cert!F14+'Comm Service'!F14+'Ed &amp; Prog'!F14+Governance!F14+'Marketing &amp; Comm'!F14+Membership!F14+'Nat Conferences'!F14</f>
        <v>1305</v>
      </c>
      <c r="G14" s="6">
        <f t="shared" si="0"/>
        <v>195</v>
      </c>
      <c r="H14" s="17">
        <f t="shared" si="1"/>
        <v>-0.13</v>
      </c>
    </row>
    <row r="15" spans="1:9" x14ac:dyDescent="0.2">
      <c r="A15" s="8"/>
      <c r="B15" s="1"/>
      <c r="C15" s="20" t="s">
        <v>7</v>
      </c>
      <c r="D15" s="20"/>
      <c r="E15" s="9">
        <f>Accountability!E15+'Awards &amp; Rec'!E15+Cert!E15+'Comm Service'!E15+'Ed &amp; Prog'!E15+Governance!E15+'Marketing &amp; Comm'!E15+Membership!E15+'Nat Conferences'!E15</f>
        <v>67900</v>
      </c>
      <c r="F15" s="6">
        <f>Accountability!F15+'Awards &amp; Rec'!F15+Cert!F15+'Comm Service'!F15+'Ed &amp; Prog'!F15+Governance!F15+'Marketing &amp; Comm'!F15+Membership!F15+'Nat Conferences'!F15</f>
        <v>55939.94</v>
      </c>
      <c r="G15" s="6">
        <f t="shared" si="0"/>
        <v>11960.059999999998</v>
      </c>
      <c r="H15" s="17">
        <f t="shared" si="1"/>
        <v>-0.17614226804123709</v>
      </c>
    </row>
    <row r="16" spans="1:9" x14ac:dyDescent="0.2">
      <c r="A16" s="8"/>
      <c r="B16" s="1"/>
      <c r="C16" s="1"/>
      <c r="D16" s="1" t="s">
        <v>64</v>
      </c>
      <c r="E16" s="9">
        <f>Accountability!E16+'Awards &amp; Rec'!E16+Cert!E16+'Comm Service'!E16+'Ed &amp; Prog'!E16+Governance!E16+'Marketing &amp; Comm'!E16+Membership!E16+'Nat Conferences'!E16</f>
        <v>0</v>
      </c>
      <c r="F16" s="6">
        <f>Accountability!F16+'Awards &amp; Rec'!F16+Cert!F16+'Comm Service'!F16+'Ed &amp; Prog'!F16+Governance!F16+'Marketing &amp; Comm'!F16+Membership!F16+'Nat Conferences'!F16</f>
        <v>0</v>
      </c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>
        <f>Accountability!E17+'Awards &amp; Rec'!E17+Cert!E17+'Comm Service'!E17+'Ed &amp; Prog'!E17+Governance!E17+'Marketing &amp; Comm'!E17+Membership!E17+'Nat Conferences'!E17</f>
        <v>0</v>
      </c>
      <c r="F17" s="6">
        <f>Accountability!F17+'Awards &amp; Rec'!F17+Cert!F17+'Comm Service'!F17+'Ed &amp; Prog'!F17+Governance!F17+'Marketing &amp; Comm'!F17+Membership!F17+'Nat Conferences'!F17</f>
        <v>0</v>
      </c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>
        <f>Accountability!E18+'Awards &amp; Rec'!E18+Cert!E18+'Comm Service'!E18+'Ed &amp; Prog'!E18+Governance!E18+'Marketing &amp; Comm'!E18+Membership!E18+'Nat Conferences'!E18</f>
        <v>0</v>
      </c>
      <c r="F18" s="6">
        <f>Accountability!F18+'Awards &amp; Rec'!F18+Cert!F18+'Comm Service'!F18+'Ed &amp; Prog'!F18+Governance!F18+'Marketing &amp; Comm'!F18+Membership!F18+'Nat Conferences'!F18</f>
        <v>0</v>
      </c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>
        <f>Accountability!E19+'Awards &amp; Rec'!E19+Cert!E19+'Comm Service'!E19+'Ed &amp; Prog'!E19+Governance!E19+'Marketing &amp; Comm'!E19+Membership!E19+'Nat Conferences'!E19</f>
        <v>8000</v>
      </c>
      <c r="F19" s="6">
        <f>Accountability!F19+'Awards &amp; Rec'!F19+Cert!F19+'Comm Service'!F19+'Ed &amp; Prog'!F19+Governance!F19+'Marketing &amp; Comm'!F19+Membership!F19+'Nat Conferences'!F19</f>
        <v>0</v>
      </c>
      <c r="G19" s="6">
        <f t="shared" si="0"/>
        <v>8000</v>
      </c>
      <c r="H19" s="17">
        <f t="shared" si="1"/>
        <v>-1</v>
      </c>
    </row>
    <row r="20" spans="1:8" x14ac:dyDescent="0.2">
      <c r="A20" s="8"/>
      <c r="B20" s="1"/>
      <c r="C20" s="20" t="s">
        <v>9</v>
      </c>
      <c r="D20" s="20"/>
      <c r="E20" s="9">
        <f>Accountability!E20+'Awards &amp; Rec'!E20+Cert!E20+'Comm Service'!E20+'Ed &amp; Prog'!E20+Governance!E20+'Marketing &amp; Comm'!E20+Membership!E20+'Nat Conferences'!E20</f>
        <v>0</v>
      </c>
      <c r="F20" s="6">
        <f>Accountability!F20+'Awards &amp; Rec'!F20+Cert!F20+'Comm Service'!F20+'Ed &amp; Prog'!F20+Governance!F20+'Marketing &amp; Comm'!F20+Membership!F20+'Nat Conferences'!F20</f>
        <v>-2500</v>
      </c>
      <c r="G20" s="6">
        <f t="shared" si="0"/>
        <v>2500</v>
      </c>
      <c r="H20" s="17">
        <f t="shared" si="1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81500</v>
      </c>
      <c r="F21" s="7">
        <f>SUM(F8:F20)</f>
        <v>57160.520000000004</v>
      </c>
      <c r="G21" s="6">
        <f t="shared" si="0"/>
        <v>24339.479999999996</v>
      </c>
      <c r="H21" s="17">
        <f t="shared" si="1"/>
        <v>-0.29864392638036807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>
        <f>Accountability!E24+'Awards &amp; Rec'!E24+Cert!E24+'Comm Service'!E24+'Ed &amp; Prog'!E24+Governance!E24+'Marketing &amp; Comm'!E24+Membership!E24+'Nat Conferences'!E24</f>
        <v>500</v>
      </c>
      <c r="F24" s="6">
        <f>Accountability!F24+'Awards &amp; Rec'!F24+Cert!F24+'Comm Service'!F24+'Ed &amp; Prog'!F24+Governance!F24+'Marketing &amp; Comm'!F24+Membership!F24+'Nat Conferences'!F24</f>
        <v>0</v>
      </c>
      <c r="G24" s="6">
        <f>E24-F24</f>
        <v>500</v>
      </c>
      <c r="H24" s="17">
        <f t="shared" ref="H24" si="2">IFERROR(((F24-E24)/E24),0)</f>
        <v>-1</v>
      </c>
    </row>
    <row r="25" spans="1:8" ht="15.75" x14ac:dyDescent="0.25">
      <c r="A25" s="8"/>
      <c r="B25" s="3"/>
      <c r="C25" s="20" t="s">
        <v>15</v>
      </c>
      <c r="D25" s="35"/>
      <c r="E25" s="9">
        <f>Accountability!E25+'Awards &amp; Rec'!E25+Cert!E25+'Comm Service'!E25+'Ed &amp; Prog'!E25+Governance!E25+'Marketing &amp; Comm'!E25+Membership!E25+'Nat Conferences'!E25</f>
        <v>1200</v>
      </c>
      <c r="F25" s="6">
        <f>Accountability!F25+'Awards &amp; Rec'!F25+Cert!F25+'Comm Service'!F25+'Ed &amp; Prog'!F25+Governance!F25+'Marketing &amp; Comm'!F25+Membership!F25+'Nat Conferences'!F25</f>
        <v>1488</v>
      </c>
      <c r="G25" s="6">
        <f t="shared" ref="G25:G64" si="3">E25-F25</f>
        <v>-288</v>
      </c>
      <c r="H25" s="17">
        <f t="shared" ref="H25:H63" si="4">IFERROR(((F25-E25)/E25),0)</f>
        <v>0.24</v>
      </c>
    </row>
    <row r="26" spans="1:8" ht="15.75" x14ac:dyDescent="0.25">
      <c r="A26" s="8"/>
      <c r="B26" s="3"/>
      <c r="C26" s="20" t="s">
        <v>16</v>
      </c>
      <c r="D26" s="20"/>
      <c r="E26" s="9">
        <f>Accountability!E26+'Awards &amp; Rec'!E26+Cert!E26+'Comm Service'!E26+'Ed &amp; Prog'!E26+Governance!E26+'Marketing &amp; Comm'!E26+Membership!E26+'Nat Conferences'!E26</f>
        <v>5000</v>
      </c>
      <c r="F26" s="6">
        <f>Accountability!F26+'Awards &amp; Rec'!F26+Cert!F26+'Comm Service'!F26+'Ed &amp; Prog'!F26+Governance!F26+'Marketing &amp; Comm'!F26+Membership!F26+'Nat Conferences'!F26</f>
        <v>4346.51</v>
      </c>
      <c r="G26" s="6">
        <f t="shared" si="3"/>
        <v>653.48999999999978</v>
      </c>
      <c r="H26" s="17">
        <f t="shared" si="4"/>
        <v>-0.13069799999999995</v>
      </c>
    </row>
    <row r="27" spans="1:8" x14ac:dyDescent="0.2">
      <c r="A27" s="8"/>
      <c r="B27" s="1"/>
      <c r="C27" s="20" t="s">
        <v>17</v>
      </c>
      <c r="D27" s="20"/>
      <c r="E27" s="9">
        <f>Accountability!E27+'Awards &amp; Rec'!E27+Cert!E27+'Comm Service'!E27+'Ed &amp; Prog'!E27+Governance!E27+'Marketing &amp; Comm'!E27+Membership!E27+'Nat Conferences'!E27</f>
        <v>500</v>
      </c>
      <c r="F27" s="6">
        <f>Accountability!F27+'Awards &amp; Rec'!F27+Cert!F27+'Comm Service'!F27+'Ed &amp; Prog'!F27+Governance!F27+'Marketing &amp; Comm'!F27+Membership!F27+'Nat Conferences'!F27</f>
        <v>0</v>
      </c>
      <c r="G27" s="6">
        <f t="shared" si="3"/>
        <v>500</v>
      </c>
      <c r="H27" s="17">
        <f t="shared" si="4"/>
        <v>-1</v>
      </c>
    </row>
    <row r="28" spans="1:8" x14ac:dyDescent="0.2">
      <c r="A28" s="8"/>
      <c r="B28" s="1"/>
      <c r="C28" s="20" t="s">
        <v>18</v>
      </c>
      <c r="D28" s="20"/>
      <c r="E28" s="9">
        <f>Accountability!E28+'Awards &amp; Rec'!E28+Cert!E28+'Comm Service'!E28+'Ed &amp; Prog'!E28+Governance!E28+'Marketing &amp; Comm'!E28+Membership!E28+'Nat Conferences'!E28</f>
        <v>1650</v>
      </c>
      <c r="F28" s="6">
        <f>Accountability!F28+'Awards &amp; Rec'!F28+Cert!F28+'Comm Service'!F28+'Ed &amp; Prog'!F28+Governance!F28+'Marketing &amp; Comm'!F28+Membership!F28+'Nat Conferences'!F28</f>
        <v>15</v>
      </c>
      <c r="G28" s="6">
        <f t="shared" si="3"/>
        <v>1635</v>
      </c>
      <c r="H28" s="17">
        <f t="shared" si="4"/>
        <v>-0.99090909090909096</v>
      </c>
    </row>
    <row r="29" spans="1:8" hidden="1" x14ac:dyDescent="0.2">
      <c r="A29" s="8"/>
      <c r="B29" s="1"/>
      <c r="C29" s="20" t="s">
        <v>19</v>
      </c>
      <c r="D29" s="20"/>
      <c r="E29" s="9">
        <f>Accountability!E29+'Awards &amp; Rec'!E29+Cert!E29+'Comm Service'!E29+'Ed &amp; Prog'!E29+Governance!E29+'Marketing &amp; Comm'!E29+Membership!E29+'Nat Conferences'!E29</f>
        <v>0</v>
      </c>
      <c r="F29" s="6">
        <f>Accountability!F29+'Awards &amp; Rec'!F29+Cert!F29+'Comm Service'!F29+'Ed &amp; Prog'!F29+Governance!F29+'Marketing &amp; Comm'!F29+Membership!F29+'Nat Conferences'!F29</f>
        <v>0</v>
      </c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>
        <f>Accountability!E30+'Awards &amp; Rec'!E30+Cert!E30+'Comm Service'!E30+'Ed &amp; Prog'!E30+Governance!E30+'Marketing &amp; Comm'!E30+Membership!E30+'Nat Conferences'!E30</f>
        <v>50</v>
      </c>
      <c r="F30" s="6">
        <f>Accountability!F30+'Awards &amp; Rec'!F30+Cert!F30+'Comm Service'!F30+'Ed &amp; Prog'!F30+Governance!F30+'Marketing &amp; Comm'!F30+Membership!F30+'Nat Conferences'!F30</f>
        <v>0</v>
      </c>
      <c r="G30" s="6">
        <f t="shared" si="3"/>
        <v>50</v>
      </c>
      <c r="H30" s="17">
        <f t="shared" si="4"/>
        <v>-1</v>
      </c>
    </row>
    <row r="31" spans="1:8" x14ac:dyDescent="0.2">
      <c r="A31" s="8"/>
      <c r="B31" s="1"/>
      <c r="C31" s="20" t="s">
        <v>21</v>
      </c>
      <c r="D31" s="20"/>
      <c r="E31" s="9">
        <f>Accountability!E31+'Awards &amp; Rec'!E31+Cert!E31+'Comm Service'!E31+'Ed &amp; Prog'!E31+Governance!E31+'Marketing &amp; Comm'!E31+Membership!E31+'Nat Conferences'!E31</f>
        <v>225</v>
      </c>
      <c r="F31" s="6">
        <f>Accountability!F31+'Awards &amp; Rec'!F31+Cert!F31+'Comm Service'!F31+'Ed &amp; Prog'!F31+Governance!F31+'Marketing &amp; Comm'!F31+Membership!F31+'Nat Conferences'!F31</f>
        <v>133.92000000000024</v>
      </c>
      <c r="G31" s="6">
        <f t="shared" si="3"/>
        <v>91.079999999999757</v>
      </c>
      <c r="H31" s="17">
        <f t="shared" si="4"/>
        <v>-0.40479999999999894</v>
      </c>
    </row>
    <row r="32" spans="1:8" x14ac:dyDescent="0.2">
      <c r="A32" s="8"/>
      <c r="B32" s="1"/>
      <c r="C32" s="20" t="s">
        <v>22</v>
      </c>
      <c r="D32" s="20"/>
      <c r="E32" s="9">
        <f>Accountability!E32+'Awards &amp; Rec'!E32+Cert!E32+'Comm Service'!E32+'Ed &amp; Prog'!E32+Governance!E32+'Marketing &amp; Comm'!E32+Membership!E32+'Nat Conferences'!E32</f>
        <v>1000</v>
      </c>
      <c r="F32" s="6">
        <f>Accountability!F32+'Awards &amp; Rec'!F32+Cert!F32+'Comm Service'!F32+'Ed &amp; Prog'!F32+Governance!F32+'Marketing &amp; Comm'!F32+Membership!F32+'Nat Conferences'!F32</f>
        <v>0</v>
      </c>
      <c r="G32" s="6">
        <f t="shared" si="3"/>
        <v>1000</v>
      </c>
      <c r="H32" s="17">
        <f t="shared" si="4"/>
        <v>-1</v>
      </c>
    </row>
    <row r="33" spans="1:8" x14ac:dyDescent="0.2">
      <c r="A33" s="8"/>
      <c r="B33" s="1"/>
      <c r="C33" s="20" t="s">
        <v>23</v>
      </c>
      <c r="D33" s="20"/>
      <c r="E33" s="9">
        <f>Accountability!E33+'Awards &amp; Rec'!E33+Cert!E33+'Comm Service'!E33+'Ed &amp; Prog'!E33+Governance!E33+'Marketing &amp; Comm'!E33+Membership!E33+'Nat Conferences'!E33</f>
        <v>400</v>
      </c>
      <c r="F33" s="6">
        <f>Accountability!F33+'Awards &amp; Rec'!F33+Cert!F33+'Comm Service'!F33+'Ed &amp; Prog'!F33+Governance!F33+'Marketing &amp; Comm'!F33+Membership!F33+'Nat Conferences'!F33</f>
        <v>0</v>
      </c>
      <c r="G33" s="6">
        <f t="shared" si="3"/>
        <v>400</v>
      </c>
      <c r="H33" s="17">
        <f t="shared" si="4"/>
        <v>-1</v>
      </c>
    </row>
    <row r="34" spans="1:8" x14ac:dyDescent="0.2">
      <c r="A34" s="8"/>
      <c r="B34" s="1"/>
      <c r="C34" s="20" t="s">
        <v>24</v>
      </c>
      <c r="D34" s="20"/>
      <c r="E34" s="9">
        <f>Accountability!E34+'Awards &amp; Rec'!E34+Cert!E34+'Comm Service'!E34+'Ed &amp; Prog'!E34+Governance!E34+'Marketing &amp; Comm'!E34+Membership!E34+'Nat Conferences'!E34</f>
        <v>0</v>
      </c>
      <c r="F34" s="6">
        <f>Accountability!F34+'Awards &amp; Rec'!F34+Cert!F34+'Comm Service'!F34+'Ed &amp; Prog'!F34+Governance!F34+'Marketing &amp; Comm'!F34+Membership!F34+'Nat Conferences'!F34</f>
        <v>0</v>
      </c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>
        <f>Accountability!E35+'Awards &amp; Rec'!E35+Cert!E35+'Comm Service'!E35+'Ed &amp; Prog'!E35+Governance!E35+'Marketing &amp; Comm'!E35+Membership!E35+'Nat Conferences'!E35</f>
        <v>0</v>
      </c>
      <c r="F35" s="6">
        <f>Accountability!F35+'Awards &amp; Rec'!F35+Cert!F35+'Comm Service'!F35+'Ed &amp; Prog'!F35+Governance!F35+'Marketing &amp; Comm'!F35+Membership!F35+'Nat Conferences'!F35</f>
        <v>0</v>
      </c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>
        <f>Accountability!E36+'Awards &amp; Rec'!E36+Cert!E36+'Comm Service'!E36+'Ed &amp; Prog'!E36+Governance!E36+'Marketing &amp; Comm'!E36+Membership!E36+'Nat Conferences'!E36</f>
        <v>5350</v>
      </c>
      <c r="F36" s="6">
        <f>Accountability!F36+'Awards &amp; Rec'!F36+Cert!F36+'Comm Service'!F36+'Ed &amp; Prog'!F36+Governance!F36+'Marketing &amp; Comm'!F36+Membership!F36+'Nat Conferences'!F36</f>
        <v>5450</v>
      </c>
      <c r="G36" s="6">
        <f t="shared" si="3"/>
        <v>-100</v>
      </c>
      <c r="H36" s="17">
        <f t="shared" si="4"/>
        <v>1.8691588785046728E-2</v>
      </c>
    </row>
    <row r="37" spans="1:8" hidden="1" x14ac:dyDescent="0.2">
      <c r="A37" s="8"/>
      <c r="B37" s="1"/>
      <c r="C37" s="20" t="s">
        <v>27</v>
      </c>
      <c r="D37" s="20"/>
      <c r="E37" s="9">
        <f>Accountability!E37+'Awards &amp; Rec'!E37+Cert!E37+'Comm Service'!E37+'Ed &amp; Prog'!E37+Governance!E37+'Marketing &amp; Comm'!E37+Membership!E37+'Nat Conferences'!E37</f>
        <v>0</v>
      </c>
      <c r="F37" s="6">
        <f>Accountability!F37+'Awards &amp; Rec'!F37+Cert!F37+'Comm Service'!F37+'Ed &amp; Prog'!F37+Governance!F37+'Marketing &amp; Comm'!F37+Membership!F37+'Nat Conferences'!F37</f>
        <v>0</v>
      </c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>
        <f>Accountability!E38+'Awards &amp; Rec'!E38+Cert!E38+'Comm Service'!E38+'Ed &amp; Prog'!E38+Governance!E38+'Marketing &amp; Comm'!E38+Membership!E38+'Nat Conferences'!E38</f>
        <v>1000</v>
      </c>
      <c r="F38" s="6">
        <f>Accountability!F38+'Awards &amp; Rec'!F38+Cert!F38+'Comm Service'!F38+'Ed &amp; Prog'!F38+Governance!F38+'Marketing &amp; Comm'!F38+Membership!F38+'Nat Conferences'!F38</f>
        <v>4356.74</v>
      </c>
      <c r="G38" s="6">
        <f t="shared" si="3"/>
        <v>-3356.74</v>
      </c>
      <c r="H38" s="17">
        <f t="shared" si="4"/>
        <v>3.3567399999999998</v>
      </c>
    </row>
    <row r="39" spans="1:8" x14ac:dyDescent="0.2">
      <c r="A39" s="8"/>
      <c r="B39" s="1"/>
      <c r="C39" s="20" t="s">
        <v>29</v>
      </c>
      <c r="D39" s="20"/>
      <c r="E39" s="9">
        <f>Accountability!E39+'Awards &amp; Rec'!E39+Cert!E39+'Comm Service'!E39+'Ed &amp; Prog'!E39+Governance!E39+'Marketing &amp; Comm'!E39+Membership!E39+'Nat Conferences'!E39</f>
        <v>2588</v>
      </c>
      <c r="F39" s="6">
        <f>Accountability!F39+'Awards &amp; Rec'!F39+Cert!F39+'Comm Service'!F39+'Ed &amp; Prog'!F39+Governance!F39+'Marketing &amp; Comm'!F39+Membership!F39+'Nat Conferences'!F39</f>
        <v>595.95000000000005</v>
      </c>
      <c r="G39" s="6">
        <f t="shared" si="3"/>
        <v>1992.05</v>
      </c>
      <c r="H39" s="17">
        <f t="shared" si="4"/>
        <v>-0.76972565687789796</v>
      </c>
    </row>
    <row r="40" spans="1:8" x14ac:dyDescent="0.2">
      <c r="A40" s="8"/>
      <c r="B40" s="1"/>
      <c r="C40" s="20" t="s">
        <v>30</v>
      </c>
      <c r="D40" s="20"/>
      <c r="E40" s="9">
        <f>Accountability!E40+'Awards &amp; Rec'!E40+Cert!E40+'Comm Service'!E40+'Ed &amp; Prog'!E40+Governance!E40+'Marketing &amp; Comm'!E40+Membership!E40+'Nat Conferences'!E40</f>
        <v>48100</v>
      </c>
      <c r="F40" s="6">
        <f>Accountability!F40+'Awards &amp; Rec'!F40+Cert!F40+'Comm Service'!F40+'Ed &amp; Prog'!F40+Governance!F40+'Marketing &amp; Comm'!F40+Membership!F40+'Nat Conferences'!F40</f>
        <v>33495.259999999995</v>
      </c>
      <c r="G40" s="6">
        <f t="shared" si="3"/>
        <v>14604.740000000005</v>
      </c>
      <c r="H40" s="17">
        <f t="shared" si="4"/>
        <v>-0.30363284823284836</v>
      </c>
    </row>
    <row r="41" spans="1:8" x14ac:dyDescent="0.2">
      <c r="A41" s="8"/>
      <c r="B41" s="1"/>
      <c r="C41" s="20" t="s">
        <v>31</v>
      </c>
      <c r="D41" s="20"/>
      <c r="E41" s="9">
        <f>Accountability!E41+'Awards &amp; Rec'!E41+Cert!E41+'Comm Service'!E41+'Ed &amp; Prog'!E41+Governance!E41+'Marketing &amp; Comm'!E41+Membership!E41+'Nat Conferences'!E41</f>
        <v>600</v>
      </c>
      <c r="F41" s="6">
        <f>Accountability!F41+'Awards &amp; Rec'!F41+Cert!F41+'Comm Service'!F41+'Ed &amp; Prog'!F41+Governance!F41+'Marketing &amp; Comm'!F41+Membership!F41+'Nat Conferences'!F41</f>
        <v>0</v>
      </c>
      <c r="G41" s="6">
        <f t="shared" si="3"/>
        <v>600</v>
      </c>
      <c r="H41" s="17">
        <f t="shared" si="4"/>
        <v>-1</v>
      </c>
    </row>
    <row r="42" spans="1:8" x14ac:dyDescent="0.2">
      <c r="A42" s="8"/>
      <c r="B42" s="1"/>
      <c r="C42" s="20" t="s">
        <v>32</v>
      </c>
      <c r="D42" s="20"/>
      <c r="E42" s="9">
        <f>Accountability!E42+'Awards &amp; Rec'!E42+Cert!E42+'Comm Service'!E42+'Ed &amp; Prog'!E42+Governance!E42+'Marketing &amp; Comm'!E42+Membership!E42+'Nat Conferences'!E42</f>
        <v>0</v>
      </c>
      <c r="F42" s="6">
        <f>Accountability!F42+'Awards &amp; Rec'!F42+Cert!F42+'Comm Service'!F42+'Ed &amp; Prog'!F42+Governance!F42+'Marketing &amp; Comm'!F42+Membership!F42+'Nat Conferences'!F42</f>
        <v>0</v>
      </c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>
        <f>Accountability!E43+'Awards &amp; Rec'!E43+Cert!E43+'Comm Service'!E43+'Ed &amp; Prog'!E43+Governance!E43+'Marketing &amp; Comm'!E43+Membership!E43+'Nat Conferences'!E43</f>
        <v>500</v>
      </c>
      <c r="F43" s="6">
        <f>Accountability!F43+'Awards &amp; Rec'!F43+Cert!F43+'Comm Service'!F43+'Ed &amp; Prog'!F43+Governance!F43+'Marketing &amp; Comm'!F43+Membership!F43+'Nat Conferences'!F43</f>
        <v>80</v>
      </c>
      <c r="G43" s="6">
        <f t="shared" si="3"/>
        <v>420</v>
      </c>
      <c r="H43" s="17">
        <f t="shared" si="4"/>
        <v>-0.84</v>
      </c>
    </row>
    <row r="44" spans="1:8" x14ac:dyDescent="0.2">
      <c r="A44" s="8"/>
      <c r="B44" s="1"/>
      <c r="C44" s="20" t="s">
        <v>34</v>
      </c>
      <c r="D44" s="20"/>
      <c r="E44" s="9">
        <f>Accountability!E44+'Awards &amp; Rec'!E44+Cert!E44+'Comm Service'!E44+'Ed &amp; Prog'!E44+Governance!E44+'Marketing &amp; Comm'!E44+Membership!E44+'Nat Conferences'!E44</f>
        <v>0</v>
      </c>
      <c r="F44" s="6">
        <f>Accountability!F44+'Awards &amp; Rec'!F44+Cert!F44+'Comm Service'!F44+'Ed &amp; Prog'!F44+Governance!F44+'Marketing &amp; Comm'!F44+Membership!F44+'Nat Conferences'!F44</f>
        <v>0</v>
      </c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>
        <f>Accountability!E45+'Awards &amp; Rec'!E45+Cert!E45+'Comm Service'!E45+'Ed &amp; Prog'!E45+Governance!E45+'Marketing &amp; Comm'!E45+Membership!E45+'Nat Conferences'!E45</f>
        <v>0</v>
      </c>
      <c r="F45" s="6">
        <f>Accountability!F45+'Awards &amp; Rec'!F45+Cert!F45+'Comm Service'!F45+'Ed &amp; Prog'!F45+Governance!F45+'Marketing &amp; Comm'!F45+Membership!F45+'Nat Conferences'!F45</f>
        <v>0</v>
      </c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>
        <f>Accountability!E46+'Awards &amp; Rec'!E46+Cert!E46+'Comm Service'!E46+'Ed &amp; Prog'!E46+Governance!E46+'Marketing &amp; Comm'!E46+Membership!E46+'Nat Conferences'!E46</f>
        <v>0</v>
      </c>
      <c r="F46" s="6">
        <f>Accountability!F46+'Awards &amp; Rec'!F46+Cert!F46+'Comm Service'!F46+'Ed &amp; Prog'!F46+Governance!F46+'Marketing &amp; Comm'!F46+Membership!F46+'Nat Conferences'!F46</f>
        <v>0</v>
      </c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>
        <f>Accountability!E47+'Awards &amp; Rec'!E47+Cert!E47+'Comm Service'!E47+'Ed &amp; Prog'!E47+Governance!E47+'Marketing &amp; Comm'!E47+Membership!E47+'Nat Conferences'!E47</f>
        <v>500</v>
      </c>
      <c r="F47" s="6">
        <f>Accountability!F47+'Awards &amp; Rec'!F47+Cert!F47+'Comm Service'!F47+'Ed &amp; Prog'!F47+Governance!F47+'Marketing &amp; Comm'!F47+Membership!F47+'Nat Conferences'!F47</f>
        <v>382</v>
      </c>
      <c r="G47" s="6">
        <f t="shared" si="3"/>
        <v>118</v>
      </c>
      <c r="H47" s="17">
        <f t="shared" si="4"/>
        <v>-0.23599999999999999</v>
      </c>
    </row>
    <row r="48" spans="1:8" x14ac:dyDescent="0.2">
      <c r="A48" s="8"/>
      <c r="B48" s="1"/>
      <c r="C48" s="20" t="s">
        <v>38</v>
      </c>
      <c r="D48" s="20"/>
      <c r="E48" s="9">
        <f>Accountability!E48+'Awards &amp; Rec'!E48+Cert!E48+'Comm Service'!E48+'Ed &amp; Prog'!E48+Governance!E48+'Marketing &amp; Comm'!E48+Membership!E48+'Nat Conferences'!E48</f>
        <v>555</v>
      </c>
      <c r="F48" s="6">
        <f>Accountability!F48+'Awards &amp; Rec'!F48+Cert!F48+'Comm Service'!F48+'Ed &amp; Prog'!F48+Governance!F48+'Marketing &amp; Comm'!F48+Membership!F48+'Nat Conferences'!F48</f>
        <v>0</v>
      </c>
      <c r="G48" s="6">
        <f t="shared" si="3"/>
        <v>555</v>
      </c>
      <c r="H48" s="17">
        <f t="shared" si="4"/>
        <v>-1</v>
      </c>
    </row>
    <row r="49" spans="1:8" x14ac:dyDescent="0.2">
      <c r="A49" s="8"/>
      <c r="B49" s="1"/>
      <c r="C49" s="20" t="s">
        <v>39</v>
      </c>
      <c r="D49" s="20"/>
      <c r="E49" s="9">
        <f>Accountability!E49+'Awards &amp; Rec'!E49+Cert!E49+'Comm Service'!E49+'Ed &amp; Prog'!E49+Governance!E49+'Marketing &amp; Comm'!E49+Membership!E49+'Nat Conferences'!E49</f>
        <v>1050</v>
      </c>
      <c r="F49" s="6">
        <f>Accountability!F49+'Awards &amp; Rec'!F49+Cert!F49+'Comm Service'!F49+'Ed &amp; Prog'!F49+Governance!F49+'Marketing &amp; Comm'!F49+Membership!F49+'Nat Conferences'!F49</f>
        <v>900</v>
      </c>
      <c r="G49" s="6">
        <f t="shared" si="3"/>
        <v>150</v>
      </c>
      <c r="H49" s="17">
        <f t="shared" si="4"/>
        <v>-0.14285714285714285</v>
      </c>
    </row>
    <row r="50" spans="1:8" hidden="1" x14ac:dyDescent="0.2">
      <c r="A50" s="8"/>
      <c r="B50" s="1"/>
      <c r="C50" s="20" t="s">
        <v>40</v>
      </c>
      <c r="D50" s="20"/>
      <c r="E50" s="9">
        <f>Accountability!E50+'Awards &amp; Rec'!E50+Cert!E50+'Comm Service'!E50+'Ed &amp; Prog'!E50+Governance!E50+'Marketing &amp; Comm'!E50+Membership!E50+'Nat Conferences'!E50</f>
        <v>0</v>
      </c>
      <c r="F50" s="6">
        <f>Accountability!F50+'Awards &amp; Rec'!F50+Cert!F50+'Comm Service'!F50+'Ed &amp; Prog'!F50+Governance!F50+'Marketing &amp; Comm'!F50+Membership!F50+'Nat Conferences'!F50</f>
        <v>0</v>
      </c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>
        <f>Accountability!E51+'Awards &amp; Rec'!E51+Cert!E51+'Comm Service'!E51+'Ed &amp; Prog'!E51+Governance!E51+'Marketing &amp; Comm'!E51+Membership!E51+'Nat Conferences'!E51</f>
        <v>0</v>
      </c>
      <c r="F51" s="6">
        <f>Accountability!F51+'Awards &amp; Rec'!F51+Cert!F51+'Comm Service'!F51+'Ed &amp; Prog'!F51+Governance!F51+'Marketing &amp; Comm'!F51+Membership!F51+'Nat Conferences'!F51</f>
        <v>0</v>
      </c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>
        <f>Accountability!E52+'Awards &amp; Rec'!E52+Cert!E52+'Comm Service'!E52+'Ed &amp; Prog'!E52+Governance!E52+'Marketing &amp; Comm'!E52+Membership!E52+'Nat Conferences'!E52</f>
        <v>900</v>
      </c>
      <c r="F52" s="6">
        <f>Accountability!F52+'Awards &amp; Rec'!F52+Cert!F52+'Comm Service'!F52+'Ed &amp; Prog'!F52+Governance!F52+'Marketing &amp; Comm'!F52+Membership!F52+'Nat Conferences'!F52</f>
        <v>125</v>
      </c>
      <c r="G52" s="6">
        <f t="shared" si="3"/>
        <v>775</v>
      </c>
      <c r="H52" s="17">
        <f t="shared" si="4"/>
        <v>-0.86111111111111116</v>
      </c>
    </row>
    <row r="53" spans="1:8" hidden="1" x14ac:dyDescent="0.2">
      <c r="A53" s="8"/>
      <c r="B53" s="1"/>
      <c r="C53" s="20" t="s">
        <v>43</v>
      </c>
      <c r="D53" s="20"/>
      <c r="E53" s="9">
        <f>Accountability!E53+'Awards &amp; Rec'!E53+Cert!E53+'Comm Service'!E53+'Ed &amp; Prog'!E53+Governance!E53+'Marketing &amp; Comm'!E53+Membership!E53+'Nat Conferences'!E53</f>
        <v>0</v>
      </c>
      <c r="F53" s="6">
        <f>Accountability!F53+'Awards &amp; Rec'!F53+Cert!F53+'Comm Service'!F53+'Ed &amp; Prog'!F53+Governance!F53+'Marketing &amp; Comm'!F53+Membership!F53+'Nat Conferences'!F53</f>
        <v>0</v>
      </c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>
        <f>Accountability!E54+'Awards &amp; Rec'!E54+Cert!E54+'Comm Service'!E54+'Ed &amp; Prog'!E54+Governance!E54+'Marketing &amp; Comm'!E54+Membership!E54+'Nat Conferences'!E54</f>
        <v>0</v>
      </c>
      <c r="F54" s="6">
        <f>Accountability!F54+'Awards &amp; Rec'!F54+Cert!F54+'Comm Service'!F54+'Ed &amp; Prog'!F54+Governance!F54+'Marketing &amp; Comm'!F54+Membership!F54+'Nat Conferences'!F54</f>
        <v>0</v>
      </c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>
        <f>Accountability!E55+'Awards &amp; Rec'!E55+Cert!E55+'Comm Service'!E55+'Ed &amp; Prog'!E55+Governance!E55+'Marketing &amp; Comm'!E55+Membership!E55+'Nat Conferences'!E55</f>
        <v>6000</v>
      </c>
      <c r="F55" s="6">
        <f>Accountability!F55+'Awards &amp; Rec'!F55+Cert!F55+'Comm Service'!F55+'Ed &amp; Prog'!F55+Governance!F55+'Marketing &amp; Comm'!F55+Membership!F55+'Nat Conferences'!F55</f>
        <v>1002</v>
      </c>
      <c r="G55" s="6">
        <f t="shared" si="3"/>
        <v>4998</v>
      </c>
      <c r="H55" s="17">
        <f t="shared" si="4"/>
        <v>-0.83299999999999996</v>
      </c>
    </row>
    <row r="56" spans="1:8" x14ac:dyDescent="0.2">
      <c r="A56" s="8"/>
      <c r="B56" s="1"/>
      <c r="C56" s="20" t="s">
        <v>46</v>
      </c>
      <c r="D56" s="20"/>
      <c r="E56" s="9">
        <f>Accountability!E56+'Awards &amp; Rec'!E56+Cert!E56+'Comm Service'!E56+'Ed &amp; Prog'!E56+Governance!E56+'Marketing &amp; Comm'!E56+Membership!E56+'Nat Conferences'!E56</f>
        <v>2320</v>
      </c>
      <c r="F56" s="6">
        <f>Accountability!F56+'Awards &amp; Rec'!F56+Cert!F56+'Comm Service'!F56+'Ed &amp; Prog'!F56+Governance!F56+'Marketing &amp; Comm'!F56+Membership!F56+'Nat Conferences'!F56</f>
        <v>396.90000000000003</v>
      </c>
      <c r="G56" s="6">
        <f t="shared" si="3"/>
        <v>1923.1</v>
      </c>
      <c r="H56" s="17">
        <f t="shared" si="4"/>
        <v>-0.82892241379310339</v>
      </c>
    </row>
    <row r="57" spans="1:8" x14ac:dyDescent="0.2">
      <c r="A57" s="8"/>
      <c r="B57" s="1"/>
      <c r="C57" s="20" t="s">
        <v>47</v>
      </c>
      <c r="D57" s="20"/>
      <c r="E57" s="9">
        <f>Accountability!E57+'Awards &amp; Rec'!E57+Cert!E57+'Comm Service'!E57+'Ed &amp; Prog'!E57+Governance!E57+'Marketing &amp; Comm'!E57+Membership!E57+'Nat Conferences'!E57</f>
        <v>0</v>
      </c>
      <c r="F57" s="6">
        <f>Accountability!F57+'Awards &amp; Rec'!F57+Cert!F57+'Comm Service'!F57+'Ed &amp; Prog'!F57+Governance!F57+'Marketing &amp; Comm'!F57+Membership!F57+'Nat Conferences'!F57</f>
        <v>0</v>
      </c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>
        <f>Accountability!E58+'Awards &amp; Rec'!E58+Cert!E58+'Comm Service'!E58+'Ed &amp; Prog'!E58+Governance!E58+'Marketing &amp; Comm'!E58+Membership!E58+'Nat Conferences'!E58</f>
        <v>500</v>
      </c>
      <c r="F58" s="6">
        <f>Accountability!F58+'Awards &amp; Rec'!F58+Cert!F58+'Comm Service'!F58+'Ed &amp; Prog'!F58+Governance!F58+'Marketing &amp; Comm'!F58+Membership!F58+'Nat Conferences'!F58</f>
        <v>0</v>
      </c>
      <c r="G58" s="6">
        <f t="shared" si="3"/>
        <v>500</v>
      </c>
      <c r="H58" s="17">
        <f t="shared" si="4"/>
        <v>-1</v>
      </c>
    </row>
    <row r="59" spans="1:8" hidden="1" x14ac:dyDescent="0.2">
      <c r="A59" s="8"/>
      <c r="B59" s="1"/>
      <c r="C59" s="20" t="s">
        <v>49</v>
      </c>
      <c r="D59" s="20"/>
      <c r="E59" s="9">
        <f>Accountability!E59+'Awards &amp; Rec'!E59+Cert!E59+'Comm Service'!E59+'Ed &amp; Prog'!E59+Governance!E59+'Marketing &amp; Comm'!E59+Membership!E59+'Nat Conferences'!E59</f>
        <v>0</v>
      </c>
      <c r="F59" s="6">
        <f>Accountability!F59+'Awards &amp; Rec'!F59+Cert!F59+'Comm Service'!F59+'Ed &amp; Prog'!F59+Governance!F59+'Marketing &amp; Comm'!F59+Membership!F59+'Nat Conferences'!F59</f>
        <v>0</v>
      </c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>
        <f>Accountability!E60+'Awards &amp; Rec'!E60+Cert!E60+'Comm Service'!E60+'Ed &amp; Prog'!E60+Governance!E60+'Marketing &amp; Comm'!E60+Membership!E60+'Nat Conferences'!E60</f>
        <v>0</v>
      </c>
      <c r="F60" s="6">
        <f>Accountability!F60+'Awards &amp; Rec'!F60+Cert!F60+'Comm Service'!F60+'Ed &amp; Prog'!F60+Governance!F60+'Marketing &amp; Comm'!F60+Membership!F60+'Nat Conferences'!F60</f>
        <v>0</v>
      </c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>
        <f>Accountability!E61+'Awards &amp; Rec'!E61+Cert!E61+'Comm Service'!E61+'Ed &amp; Prog'!E61+Governance!E61+'Marketing &amp; Comm'!E61+Membership!E61+'Nat Conferences'!E61</f>
        <v>0</v>
      </c>
      <c r="F61" s="6">
        <f>Accountability!F61+'Awards &amp; Rec'!F61+Cert!F61+'Comm Service'!F61+'Ed &amp; Prog'!F61+Governance!F61+'Marketing &amp; Comm'!F61+Membership!F61+'Nat Conferences'!F61</f>
        <v>0</v>
      </c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>
        <f>Accountability!E62+'Awards &amp; Rec'!E62+Cert!E62+'Comm Service'!E62+'Ed &amp; Prog'!E62+Governance!E62+'Marketing &amp; Comm'!E62+Membership!E62+'Nat Conferences'!E62</f>
        <v>200</v>
      </c>
      <c r="F62" s="6">
        <f>Accountability!F62+'Awards &amp; Rec'!F62+Cert!F62+'Comm Service'!F62+'Ed &amp; Prog'!F62+Governance!F62+'Marketing &amp; Comm'!F62+Membership!F62+'Nat Conferences'!F62</f>
        <v>0</v>
      </c>
      <c r="G62" s="6">
        <f t="shared" si="3"/>
        <v>200</v>
      </c>
      <c r="H62" s="17">
        <f t="shared" si="4"/>
        <v>-1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80688</v>
      </c>
      <c r="F63" s="7">
        <f>SUM(F24:F62)</f>
        <v>52767.279999999992</v>
      </c>
      <c r="G63" s="6">
        <f t="shared" si="3"/>
        <v>27920.720000000008</v>
      </c>
      <c r="H63" s="17">
        <f t="shared" si="4"/>
        <v>-0.34603311520920099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812</v>
      </c>
      <c r="F64" s="7">
        <f>F21-F63</f>
        <v>4393.2400000000125</v>
      </c>
      <c r="G64" s="6">
        <f t="shared" si="3"/>
        <v>-3581.2400000000125</v>
      </c>
      <c r="H64" s="17"/>
    </row>
    <row r="71" spans="6:6" x14ac:dyDescent="0.2">
      <c r="F71" s="19"/>
    </row>
  </sheetData>
  <mergeCells count="55">
    <mergeCell ref="A1:I1"/>
    <mergeCell ref="A2:I2"/>
    <mergeCell ref="A3:I3"/>
    <mergeCell ref="A4:I4"/>
    <mergeCell ref="A5:I5"/>
    <mergeCell ref="B7:D7"/>
    <mergeCell ref="C8:D8"/>
    <mergeCell ref="C10:D10"/>
    <mergeCell ref="C11:D11"/>
    <mergeCell ref="C9:D9"/>
    <mergeCell ref="C35:D35"/>
    <mergeCell ref="C29:D29"/>
    <mergeCell ref="C15:D15"/>
    <mergeCell ref="C20:D20"/>
    <mergeCell ref="B21:D21"/>
    <mergeCell ref="B23:D23"/>
    <mergeCell ref="C25:D25"/>
    <mergeCell ref="C26:D26"/>
    <mergeCell ref="C27:D27"/>
    <mergeCell ref="C28:D28"/>
    <mergeCell ref="C30:D30"/>
    <mergeCell ref="C31:D31"/>
    <mergeCell ref="C32:D32"/>
    <mergeCell ref="C33:D33"/>
    <mergeCell ref="C34:D34"/>
    <mergeCell ref="C24:D24"/>
    <mergeCell ref="C58:D58"/>
    <mergeCell ref="C59:D59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47:D47"/>
    <mergeCell ref="C36:D36"/>
    <mergeCell ref="C37:D37"/>
    <mergeCell ref="C38:D38"/>
    <mergeCell ref="C39:D39"/>
    <mergeCell ref="C40:D40"/>
    <mergeCell ref="C42:D42"/>
    <mergeCell ref="C43:D43"/>
    <mergeCell ref="C44:D44"/>
    <mergeCell ref="C45:D45"/>
    <mergeCell ref="C46:D46"/>
    <mergeCell ref="C41:D41"/>
    <mergeCell ref="C60:D60"/>
    <mergeCell ref="C61:D61"/>
    <mergeCell ref="C62:D62"/>
    <mergeCell ref="B63:D63"/>
    <mergeCell ref="A64:D64"/>
  </mergeCells>
  <pageMargins left="0.75" right="0.25" top="0.2" bottom="0.2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64"/>
  <sheetViews>
    <sheetView workbookViewId="0">
      <pane ySplit="6" topLeftCell="A7" activePane="bottomLeft" state="frozen"/>
      <selection activeCell="H7" sqref="H7"/>
      <selection pane="bottomLeft" activeCell="F30" sqref="F30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56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4"/>
      <c r="F7" s="14"/>
      <c r="G7" s="14"/>
      <c r="H7" s="14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 t="shared" si="1"/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11"/>
      <c r="F22" s="1"/>
      <c r="G22" s="4"/>
      <c r="H22" s="1"/>
    </row>
    <row r="23" spans="1:8" ht="15.75" x14ac:dyDescent="0.25">
      <c r="A23" s="8"/>
      <c r="B23" s="30" t="s">
        <v>14</v>
      </c>
      <c r="C23" s="30"/>
      <c r="D23" s="30"/>
      <c r="E23" s="11"/>
      <c r="F23" s="1"/>
      <c r="G23" s="4"/>
      <c r="H23" s="1"/>
    </row>
    <row r="24" spans="1:8" ht="15.75" x14ac:dyDescent="0.25">
      <c r="A24" s="8"/>
      <c r="B24" s="18"/>
      <c r="C24" s="20" t="s">
        <v>66</v>
      </c>
      <c r="D24" s="35"/>
      <c r="E24" s="11"/>
      <c r="F24" s="1"/>
      <c r="G24" s="6">
        <f>E24-F24</f>
        <v>0</v>
      </c>
      <c r="H24" s="17">
        <f t="shared" ref="H24:H27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11"/>
      <c r="F25" s="1"/>
      <c r="G25" s="6">
        <f t="shared" ref="G25:G64" si="3">E25-F25</f>
        <v>0</v>
      </c>
      <c r="H25" s="17">
        <f t="shared" si="2"/>
        <v>0</v>
      </c>
    </row>
    <row r="26" spans="1:8" ht="15.75" x14ac:dyDescent="0.25">
      <c r="A26" s="8"/>
      <c r="B26" s="3"/>
      <c r="C26" s="20" t="s">
        <v>16</v>
      </c>
      <c r="D26" s="20"/>
      <c r="E26" s="11"/>
      <c r="F26" s="1"/>
      <c r="G26" s="6">
        <f t="shared" si="3"/>
        <v>0</v>
      </c>
      <c r="H26" s="17">
        <f t="shared" si="2"/>
        <v>0</v>
      </c>
    </row>
    <row r="27" spans="1:8" x14ac:dyDescent="0.2">
      <c r="A27" s="8"/>
      <c r="B27" s="1"/>
      <c r="C27" s="20" t="s">
        <v>17</v>
      </c>
      <c r="D27" s="20"/>
      <c r="E27" s="12"/>
      <c r="F27" s="4"/>
      <c r="G27" s="6">
        <f t="shared" si="3"/>
        <v>0</v>
      </c>
      <c r="H27" s="17">
        <f t="shared" si="2"/>
        <v>0</v>
      </c>
    </row>
    <row r="28" spans="1:8" x14ac:dyDescent="0.2">
      <c r="A28" s="8"/>
      <c r="B28" s="1"/>
      <c r="C28" s="20" t="s">
        <v>18</v>
      </c>
      <c r="D28" s="20"/>
      <c r="E28" s="12">
        <v>1500</v>
      </c>
      <c r="F28" s="4">
        <f>15</f>
        <v>15</v>
      </c>
      <c r="G28" s="6">
        <f t="shared" si="3"/>
        <v>1485</v>
      </c>
      <c r="H28" s="17">
        <f>IFERROR(((F28-E28)/E28),0)</f>
        <v>-0.99</v>
      </c>
    </row>
    <row r="29" spans="1:8" hidden="1" x14ac:dyDescent="0.2">
      <c r="A29" s="8"/>
      <c r="B29" s="1"/>
      <c r="C29" s="20" t="s">
        <v>19</v>
      </c>
      <c r="D29" s="20"/>
      <c r="E29" s="12"/>
      <c r="F29" s="4"/>
      <c r="G29" s="6">
        <f t="shared" si="3"/>
        <v>0</v>
      </c>
      <c r="H29" s="17">
        <f t="shared" ref="H29:H39" si="4">IFERROR(((F29-E29)/E29),0)</f>
        <v>0</v>
      </c>
    </row>
    <row r="30" spans="1:8" x14ac:dyDescent="0.2">
      <c r="A30" s="8"/>
      <c r="B30" s="1"/>
      <c r="C30" s="20" t="s">
        <v>20</v>
      </c>
      <c r="D30" s="20"/>
      <c r="E30" s="12"/>
      <c r="F30" s="4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12"/>
      <c r="F31" s="4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12"/>
      <c r="F32" s="4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12"/>
      <c r="F33" s="4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12"/>
      <c r="F34" s="4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12"/>
      <c r="F35" s="4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12">
        <v>200</v>
      </c>
      <c r="F36" s="4"/>
      <c r="G36" s="6">
        <f t="shared" si="3"/>
        <v>200</v>
      </c>
      <c r="H36" s="17">
        <f t="shared" si="4"/>
        <v>-1</v>
      </c>
    </row>
    <row r="37" spans="1:8" hidden="1" x14ac:dyDescent="0.2">
      <c r="A37" s="8"/>
      <c r="B37" s="1"/>
      <c r="C37" s="20" t="s">
        <v>27</v>
      </c>
      <c r="D37" s="20"/>
      <c r="E37" s="12"/>
      <c r="F37" s="4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12"/>
      <c r="F38" s="4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12"/>
      <c r="F39" s="4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12">
        <v>1500</v>
      </c>
      <c r="F40" s="4"/>
      <c r="G40" s="6">
        <f t="shared" si="3"/>
        <v>1500</v>
      </c>
      <c r="H40" s="17">
        <f>IFERROR(((F40-E40)/E40),0)</f>
        <v>-1</v>
      </c>
    </row>
    <row r="41" spans="1:8" x14ac:dyDescent="0.2">
      <c r="A41" s="8"/>
      <c r="B41" s="1"/>
      <c r="C41" s="20" t="s">
        <v>31</v>
      </c>
      <c r="D41" s="20"/>
      <c r="E41" s="12"/>
      <c r="F41" s="4"/>
      <c r="G41" s="6">
        <f t="shared" si="3"/>
        <v>0</v>
      </c>
      <c r="H41" s="17">
        <f t="shared" ref="H41:H46" si="5">IFERROR(((F41-E41)/E41),0)</f>
        <v>0</v>
      </c>
    </row>
    <row r="42" spans="1:8" x14ac:dyDescent="0.2">
      <c r="A42" s="8"/>
      <c r="B42" s="1"/>
      <c r="C42" s="20" t="s">
        <v>32</v>
      </c>
      <c r="D42" s="20"/>
      <c r="E42" s="12"/>
      <c r="F42" s="4"/>
      <c r="G42" s="6">
        <f t="shared" si="3"/>
        <v>0</v>
      </c>
      <c r="H42" s="17">
        <f t="shared" si="5"/>
        <v>0</v>
      </c>
    </row>
    <row r="43" spans="1:8" x14ac:dyDescent="0.2">
      <c r="A43" s="8"/>
      <c r="B43" s="1"/>
      <c r="C43" s="20" t="s">
        <v>33</v>
      </c>
      <c r="D43" s="20"/>
      <c r="E43" s="12"/>
      <c r="F43" s="4"/>
      <c r="G43" s="6">
        <f t="shared" si="3"/>
        <v>0</v>
      </c>
      <c r="H43" s="17">
        <f t="shared" si="5"/>
        <v>0</v>
      </c>
    </row>
    <row r="44" spans="1:8" x14ac:dyDescent="0.2">
      <c r="A44" s="8"/>
      <c r="B44" s="1"/>
      <c r="C44" s="20" t="s">
        <v>34</v>
      </c>
      <c r="D44" s="20"/>
      <c r="E44" s="12"/>
      <c r="F44" s="4"/>
      <c r="G44" s="6">
        <f t="shared" si="3"/>
        <v>0</v>
      </c>
      <c r="H44" s="17">
        <f t="shared" si="5"/>
        <v>0</v>
      </c>
    </row>
    <row r="45" spans="1:8" x14ac:dyDescent="0.2">
      <c r="A45" s="8"/>
      <c r="B45" s="1"/>
      <c r="C45" s="20" t="s">
        <v>35</v>
      </c>
      <c r="D45" s="20"/>
      <c r="E45" s="12"/>
      <c r="F45" s="4"/>
      <c r="G45" s="6">
        <f t="shared" si="3"/>
        <v>0</v>
      </c>
      <c r="H45" s="17">
        <f t="shared" si="5"/>
        <v>0</v>
      </c>
    </row>
    <row r="46" spans="1:8" hidden="1" x14ac:dyDescent="0.2">
      <c r="A46" s="8"/>
      <c r="B46" s="1"/>
      <c r="C46" s="20" t="s">
        <v>36</v>
      </c>
      <c r="D46" s="20"/>
      <c r="E46" s="12"/>
      <c r="F46" s="4"/>
      <c r="G46" s="6">
        <f t="shared" si="3"/>
        <v>0</v>
      </c>
      <c r="H46" s="17">
        <f t="shared" si="5"/>
        <v>0</v>
      </c>
    </row>
    <row r="47" spans="1:8" x14ac:dyDescent="0.2">
      <c r="A47" s="8"/>
      <c r="B47" s="1"/>
      <c r="C47" s="20" t="s">
        <v>37</v>
      </c>
      <c r="D47" s="20"/>
      <c r="E47" s="12"/>
      <c r="F47" s="4"/>
      <c r="G47" s="6">
        <f t="shared" si="3"/>
        <v>0</v>
      </c>
      <c r="H47" s="17">
        <f>IFERROR(((F47-E47)/E47),0)</f>
        <v>0</v>
      </c>
    </row>
    <row r="48" spans="1:8" x14ac:dyDescent="0.2">
      <c r="A48" s="8"/>
      <c r="B48" s="1"/>
      <c r="C48" s="20" t="s">
        <v>38</v>
      </c>
      <c r="D48" s="20"/>
      <c r="E48" s="12">
        <v>55</v>
      </c>
      <c r="F48" s="4"/>
      <c r="G48" s="6">
        <f t="shared" si="3"/>
        <v>55</v>
      </c>
      <c r="H48" s="17">
        <f>IFERROR(((F48-E48)/E48),0)</f>
        <v>-1</v>
      </c>
    </row>
    <row r="49" spans="1:8" x14ac:dyDescent="0.2">
      <c r="A49" s="8"/>
      <c r="B49" s="1"/>
      <c r="C49" s="20" t="s">
        <v>39</v>
      </c>
      <c r="D49" s="20"/>
      <c r="E49" s="12"/>
      <c r="F49" s="4"/>
      <c r="G49" s="6">
        <f t="shared" si="3"/>
        <v>0</v>
      </c>
      <c r="H49" s="17">
        <f t="shared" ref="H49:H62" si="6">IFERROR(((F49-E49)/E49),0)</f>
        <v>0</v>
      </c>
    </row>
    <row r="50" spans="1:8" hidden="1" x14ac:dyDescent="0.2">
      <c r="A50" s="8"/>
      <c r="B50" s="1"/>
      <c r="C50" s="20" t="s">
        <v>40</v>
      </c>
      <c r="D50" s="20"/>
      <c r="E50" s="12"/>
      <c r="F50" s="4"/>
      <c r="G50" s="6">
        <f t="shared" si="3"/>
        <v>0</v>
      </c>
      <c r="H50" s="17">
        <f t="shared" si="6"/>
        <v>0</v>
      </c>
    </row>
    <row r="51" spans="1:8" hidden="1" x14ac:dyDescent="0.2">
      <c r="A51" s="8"/>
      <c r="B51" s="1"/>
      <c r="C51" s="20" t="s">
        <v>41</v>
      </c>
      <c r="D51" s="20"/>
      <c r="E51" s="12"/>
      <c r="F51" s="4"/>
      <c r="G51" s="6">
        <f t="shared" si="3"/>
        <v>0</v>
      </c>
      <c r="H51" s="17">
        <f t="shared" si="6"/>
        <v>0</v>
      </c>
    </row>
    <row r="52" spans="1:8" x14ac:dyDescent="0.2">
      <c r="A52" s="8"/>
      <c r="B52" s="1"/>
      <c r="C52" s="20" t="s">
        <v>42</v>
      </c>
      <c r="D52" s="20"/>
      <c r="E52" s="12"/>
      <c r="F52" s="4"/>
      <c r="G52" s="6">
        <f t="shared" si="3"/>
        <v>0</v>
      </c>
      <c r="H52" s="17">
        <f t="shared" si="6"/>
        <v>0</v>
      </c>
    </row>
    <row r="53" spans="1:8" hidden="1" x14ac:dyDescent="0.2">
      <c r="A53" s="8"/>
      <c r="B53" s="1"/>
      <c r="C53" s="20" t="s">
        <v>43</v>
      </c>
      <c r="D53" s="20"/>
      <c r="E53" s="12"/>
      <c r="F53" s="4"/>
      <c r="G53" s="6">
        <f t="shared" si="3"/>
        <v>0</v>
      </c>
      <c r="H53" s="17">
        <f t="shared" si="6"/>
        <v>0</v>
      </c>
    </row>
    <row r="54" spans="1:8" hidden="1" x14ac:dyDescent="0.2">
      <c r="A54" s="8"/>
      <c r="B54" s="1"/>
      <c r="C54" s="20" t="s">
        <v>44</v>
      </c>
      <c r="D54" s="20"/>
      <c r="E54" s="12"/>
      <c r="F54" s="4"/>
      <c r="G54" s="6">
        <f t="shared" si="3"/>
        <v>0</v>
      </c>
      <c r="H54" s="17">
        <f t="shared" si="6"/>
        <v>0</v>
      </c>
    </row>
    <row r="55" spans="1:8" x14ac:dyDescent="0.2">
      <c r="A55" s="8"/>
      <c r="B55" s="1"/>
      <c r="C55" s="20" t="s">
        <v>45</v>
      </c>
      <c r="D55" s="20"/>
      <c r="E55" s="12"/>
      <c r="F55" s="4"/>
      <c r="G55" s="6">
        <f t="shared" si="3"/>
        <v>0</v>
      </c>
      <c r="H55" s="17">
        <f t="shared" si="6"/>
        <v>0</v>
      </c>
    </row>
    <row r="56" spans="1:8" x14ac:dyDescent="0.2">
      <c r="A56" s="8"/>
      <c r="B56" s="1"/>
      <c r="C56" s="20" t="s">
        <v>46</v>
      </c>
      <c r="D56" s="20"/>
      <c r="E56" s="12">
        <v>800</v>
      </c>
      <c r="F56" s="4"/>
      <c r="G56" s="6">
        <f t="shared" si="3"/>
        <v>800</v>
      </c>
      <c r="H56" s="17">
        <f t="shared" si="6"/>
        <v>-1</v>
      </c>
    </row>
    <row r="57" spans="1:8" x14ac:dyDescent="0.2">
      <c r="A57" s="8"/>
      <c r="B57" s="1"/>
      <c r="C57" s="20" t="s">
        <v>47</v>
      </c>
      <c r="D57" s="20"/>
      <c r="E57" s="12"/>
      <c r="F57" s="4"/>
      <c r="G57" s="6">
        <f t="shared" si="3"/>
        <v>0</v>
      </c>
      <c r="H57" s="17">
        <f t="shared" si="6"/>
        <v>0</v>
      </c>
    </row>
    <row r="58" spans="1:8" x14ac:dyDescent="0.2">
      <c r="A58" s="8"/>
      <c r="B58" s="1"/>
      <c r="C58" s="20" t="s">
        <v>48</v>
      </c>
      <c r="D58" s="20"/>
      <c r="E58" s="12"/>
      <c r="F58" s="4"/>
      <c r="G58" s="6">
        <f t="shared" si="3"/>
        <v>0</v>
      </c>
      <c r="H58" s="17">
        <f t="shared" si="6"/>
        <v>0</v>
      </c>
    </row>
    <row r="59" spans="1:8" hidden="1" x14ac:dyDescent="0.2">
      <c r="A59" s="8"/>
      <c r="B59" s="1"/>
      <c r="C59" s="20" t="s">
        <v>49</v>
      </c>
      <c r="D59" s="20"/>
      <c r="E59" s="12"/>
      <c r="F59" s="4"/>
      <c r="G59" s="6">
        <f t="shared" si="3"/>
        <v>0</v>
      </c>
      <c r="H59" s="17">
        <f t="shared" si="6"/>
        <v>0</v>
      </c>
    </row>
    <row r="60" spans="1:8" hidden="1" x14ac:dyDescent="0.2">
      <c r="A60" s="8"/>
      <c r="B60" s="1"/>
      <c r="C60" s="20" t="s">
        <v>50</v>
      </c>
      <c r="D60" s="20"/>
      <c r="E60" s="12"/>
      <c r="F60" s="4"/>
      <c r="G60" s="6">
        <f t="shared" si="3"/>
        <v>0</v>
      </c>
      <c r="H60" s="17">
        <f t="shared" si="6"/>
        <v>0</v>
      </c>
    </row>
    <row r="61" spans="1:8" hidden="1" x14ac:dyDescent="0.2">
      <c r="A61" s="8"/>
      <c r="B61" s="1"/>
      <c r="C61" s="20" t="s">
        <v>51</v>
      </c>
      <c r="D61" s="20"/>
      <c r="E61" s="12"/>
      <c r="F61" s="4"/>
      <c r="G61" s="6">
        <f t="shared" si="3"/>
        <v>0</v>
      </c>
      <c r="H61" s="17">
        <f t="shared" si="6"/>
        <v>0</v>
      </c>
    </row>
    <row r="62" spans="1:8" x14ac:dyDescent="0.2">
      <c r="A62" s="8"/>
      <c r="B62" s="1"/>
      <c r="C62" s="20" t="s">
        <v>52</v>
      </c>
      <c r="D62" s="20"/>
      <c r="E62" s="12"/>
      <c r="F62" s="4"/>
      <c r="G62" s="6">
        <f t="shared" si="3"/>
        <v>0</v>
      </c>
      <c r="H62" s="17">
        <f t="shared" si="6"/>
        <v>0</v>
      </c>
    </row>
    <row r="63" spans="1:8" ht="15.75" x14ac:dyDescent="0.25">
      <c r="A63" s="3"/>
      <c r="B63" s="31" t="s">
        <v>53</v>
      </c>
      <c r="C63" s="32"/>
      <c r="D63" s="32"/>
      <c r="E63" s="5">
        <f>SUM(E24:E62)</f>
        <v>4055</v>
      </c>
      <c r="F63" s="5">
        <f>SUM(F24:F62)</f>
        <v>15</v>
      </c>
      <c r="G63" s="6">
        <f t="shared" si="3"/>
        <v>4040</v>
      </c>
      <c r="H63" s="17">
        <f>IFERROR(((F63-E63)/E63),0)</f>
        <v>-0.99630086313193589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-4055</v>
      </c>
      <c r="F64" s="7">
        <f>F21-F63</f>
        <v>-15</v>
      </c>
      <c r="G64" s="6">
        <f t="shared" si="3"/>
        <v>-4040</v>
      </c>
      <c r="H64" s="17">
        <f>IFERROR(((F64-E64)/E64),0)</f>
        <v>-0.99630086313193589</v>
      </c>
    </row>
  </sheetData>
  <mergeCells count="55">
    <mergeCell ref="C24:D24"/>
    <mergeCell ref="C25:D25"/>
    <mergeCell ref="C26:D26"/>
    <mergeCell ref="C30:D30"/>
    <mergeCell ref="C34:D34"/>
    <mergeCell ref="C35:D35"/>
    <mergeCell ref="C33:D33"/>
    <mergeCell ref="C56:D56"/>
    <mergeCell ref="C57:D57"/>
    <mergeCell ref="C62:D62"/>
    <mergeCell ref="C50:D50"/>
    <mergeCell ref="C51:D51"/>
    <mergeCell ref="C52:D52"/>
    <mergeCell ref="C53:D53"/>
    <mergeCell ref="C54:D54"/>
    <mergeCell ref="C58:D58"/>
    <mergeCell ref="C59:D59"/>
    <mergeCell ref="C60:D60"/>
    <mergeCell ref="C61:D61"/>
    <mergeCell ref="C48:D48"/>
    <mergeCell ref="C43:D43"/>
    <mergeCell ref="C45:D45"/>
    <mergeCell ref="C49:D49"/>
    <mergeCell ref="C55:D55"/>
    <mergeCell ref="C39:D39"/>
    <mergeCell ref="C42:D42"/>
    <mergeCell ref="C44:D44"/>
    <mergeCell ref="C46:D46"/>
    <mergeCell ref="C47:D47"/>
    <mergeCell ref="C8:D8"/>
    <mergeCell ref="C15:D15"/>
    <mergeCell ref="C10:D10"/>
    <mergeCell ref="C9:D9"/>
    <mergeCell ref="B7:D7"/>
    <mergeCell ref="A1:I1"/>
    <mergeCell ref="A2:I2"/>
    <mergeCell ref="A3:I3"/>
    <mergeCell ref="A4:I4"/>
    <mergeCell ref="A5:I5"/>
    <mergeCell ref="B21:D21"/>
    <mergeCell ref="B23:D23"/>
    <mergeCell ref="B63:D63"/>
    <mergeCell ref="A64:D64"/>
    <mergeCell ref="C11:D11"/>
    <mergeCell ref="C20:D20"/>
    <mergeCell ref="C27:D27"/>
    <mergeCell ref="C28:D28"/>
    <mergeCell ref="C29:D29"/>
    <mergeCell ref="C31:D31"/>
    <mergeCell ref="C32:D32"/>
    <mergeCell ref="C36:D36"/>
    <mergeCell ref="C38:D38"/>
    <mergeCell ref="C40:D40"/>
    <mergeCell ref="C41:D41"/>
    <mergeCell ref="C37:D37"/>
  </mergeCells>
  <pageMargins left="0.75" right="0.25" top="0.2" bottom="0.2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64"/>
  <sheetViews>
    <sheetView workbookViewId="0">
      <pane ySplit="6" topLeftCell="A23" activePane="bottomLeft" state="frozen"/>
      <selection activeCell="H7" sqref="H7"/>
      <selection pane="bottomLeft" activeCell="H7" sqref="H7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57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3">E25-F25</f>
        <v>0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>
        <v>1000</v>
      </c>
      <c r="F32" s="6"/>
      <c r="G32" s="6">
        <f t="shared" si="3"/>
        <v>1000</v>
      </c>
      <c r="H32" s="17">
        <f t="shared" si="4"/>
        <v>-1</v>
      </c>
    </row>
    <row r="33" spans="1:8" x14ac:dyDescent="0.2">
      <c r="A33" s="8"/>
      <c r="B33" s="1"/>
      <c r="C33" s="20" t="s">
        <v>23</v>
      </c>
      <c r="D33" s="20"/>
      <c r="E33" s="9">
        <v>400</v>
      </c>
      <c r="F33" s="6"/>
      <c r="G33" s="6">
        <f t="shared" si="3"/>
        <v>400</v>
      </c>
      <c r="H33" s="17">
        <f t="shared" si="4"/>
        <v>-1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9">
        <v>100</v>
      </c>
      <c r="F40" s="6"/>
      <c r="G40" s="6">
        <f t="shared" si="3"/>
        <v>100</v>
      </c>
      <c r="H40" s="17">
        <f t="shared" si="4"/>
        <v>-1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3"/>
        <v>0</v>
      </c>
      <c r="H41" s="17">
        <f t="shared" si="4"/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>
        <v>50</v>
      </c>
      <c r="F48" s="6"/>
      <c r="G48" s="6">
        <f t="shared" si="3"/>
        <v>50</v>
      </c>
      <c r="H48" s="17">
        <f t="shared" si="4"/>
        <v>-1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>
        <v>200</v>
      </c>
      <c r="F56" s="6"/>
      <c r="G56" s="6">
        <f t="shared" si="3"/>
        <v>200</v>
      </c>
      <c r="H56" s="17">
        <f t="shared" si="4"/>
        <v>-1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1750</v>
      </c>
      <c r="F63" s="7">
        <f>SUM(F24:F62)</f>
        <v>0</v>
      </c>
      <c r="G63" s="6">
        <f t="shared" si="3"/>
        <v>1750</v>
      </c>
      <c r="H63" s="17">
        <f t="shared" si="4"/>
        <v>-1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-1750</v>
      </c>
      <c r="F64" s="7">
        <f>F21-F63</f>
        <v>0</v>
      </c>
      <c r="G64" s="6">
        <f t="shared" si="3"/>
        <v>-1750</v>
      </c>
      <c r="H64" s="17">
        <f t="shared" si="4"/>
        <v>-1</v>
      </c>
    </row>
  </sheetData>
  <mergeCells count="55">
    <mergeCell ref="C24:D24"/>
    <mergeCell ref="C25:D25"/>
    <mergeCell ref="C26:D26"/>
    <mergeCell ref="C46:D46"/>
    <mergeCell ref="C47:D47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A1:I1"/>
    <mergeCell ref="A2:I2"/>
    <mergeCell ref="A3:I3"/>
    <mergeCell ref="A4:I4"/>
    <mergeCell ref="A5:I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11:D11"/>
    <mergeCell ref="C20:D20"/>
    <mergeCell ref="B7:D7"/>
    <mergeCell ref="C8:D8"/>
    <mergeCell ref="C10:D10"/>
    <mergeCell ref="C9:D9"/>
  </mergeCells>
  <pageMargins left="0.75" right="0.25" top="0.2" bottom="0.2" header="0.3" footer="0.3"/>
  <pageSetup scale="76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64"/>
  <sheetViews>
    <sheetView workbookViewId="0">
      <pane ySplit="6" topLeftCell="A8" activePane="bottomLeft" state="frozen"/>
      <selection activeCell="H7" sqref="H7"/>
      <selection pane="bottomLeft" activeCell="F31" sqref="F31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58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 t="shared" ref="H8:H17" si="0"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1">E9-F9</f>
        <v>0</v>
      </c>
      <c r="H9" s="17">
        <f t="shared" si="0"/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1"/>
        <v>0</v>
      </c>
      <c r="H10" s="17">
        <f t="shared" si="0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1"/>
        <v>0</v>
      </c>
      <c r="H11" s="17">
        <f t="shared" si="0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1"/>
        <v>0</v>
      </c>
      <c r="H12" s="17">
        <f t="shared" si="0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1"/>
        <v>0</v>
      </c>
      <c r="H13" s="17">
        <f t="shared" si="0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1"/>
        <v>0</v>
      </c>
      <c r="H14" s="17">
        <f t="shared" si="0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1"/>
        <v>0</v>
      </c>
      <c r="H15" s="17">
        <f t="shared" si="0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1"/>
        <v>0</v>
      </c>
      <c r="H16" s="17">
        <f t="shared" si="0"/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1"/>
        <v>0</v>
      </c>
      <c r="H17" s="17">
        <f t="shared" si="0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1"/>
        <v>0</v>
      </c>
      <c r="H18" s="17">
        <f>IFERROR(((F18-E18)/E18),0)</f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1"/>
        <v>0</v>
      </c>
      <c r="H19" s="17">
        <f t="shared" ref="H19:H20" si="2">IFERROR(((F19-E19)/E19),0)</f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1"/>
        <v>0</v>
      </c>
      <c r="H20" s="17">
        <f t="shared" si="2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0</v>
      </c>
      <c r="G21" s="6">
        <f t="shared" si="1"/>
        <v>0</v>
      </c>
      <c r="H21" s="17">
        <f>IFERROR(((F21-E21)/E21),0)</f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:H27" si="3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4">E25-F25</f>
        <v>0</v>
      </c>
      <c r="H25" s="17">
        <f t="shared" si="3"/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4"/>
        <v>0</v>
      </c>
      <c r="H26" s="17">
        <f t="shared" si="3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4"/>
        <v>0</v>
      </c>
      <c r="H27" s="17">
        <f t="shared" si="3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4"/>
        <v>0</v>
      </c>
      <c r="H28" s="17">
        <f>IFERROR(((F28-E28)/E28),0)</f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4"/>
        <v>0</v>
      </c>
      <c r="H29" s="17">
        <f t="shared" ref="H29:H35" si="5">IFERROR(((F29-E29)/E29),0)</f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4"/>
        <v>0</v>
      </c>
      <c r="H30" s="17">
        <f t="shared" si="5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4"/>
        <v>0</v>
      </c>
      <c r="H31" s="17">
        <f t="shared" si="5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4"/>
        <v>0</v>
      </c>
      <c r="H32" s="17">
        <f t="shared" si="5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4"/>
        <v>0</v>
      </c>
      <c r="H33" s="17">
        <f t="shared" si="5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4"/>
        <v>0</v>
      </c>
      <c r="H34" s="17">
        <f t="shared" si="5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4"/>
        <v>0</v>
      </c>
      <c r="H35" s="17">
        <f t="shared" si="5"/>
        <v>0</v>
      </c>
    </row>
    <row r="36" spans="1:8" x14ac:dyDescent="0.2">
      <c r="A36" s="8"/>
      <c r="B36" s="1"/>
      <c r="C36" s="20" t="s">
        <v>26</v>
      </c>
      <c r="D36" s="20"/>
      <c r="E36" s="9">
        <v>2800</v>
      </c>
      <c r="F36" s="6">
        <f>200+200+200+200+200+200</f>
        <v>1200</v>
      </c>
      <c r="G36" s="6">
        <f t="shared" si="4"/>
        <v>1600</v>
      </c>
      <c r="H36" s="17">
        <f>IFERROR(((F36-E36)/E36),0)</f>
        <v>-0.5714285714285714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4"/>
        <v>0</v>
      </c>
      <c r="H37" s="17">
        <f t="shared" ref="H37:H39" si="6">IFERROR(((F37-E37)/E37),0)</f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4"/>
        <v>0</v>
      </c>
      <c r="H38" s="17">
        <f t="shared" si="6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4"/>
        <v>0</v>
      </c>
      <c r="H39" s="17">
        <f t="shared" si="6"/>
        <v>0</v>
      </c>
    </row>
    <row r="40" spans="1:8" x14ac:dyDescent="0.2">
      <c r="A40" s="8"/>
      <c r="B40" s="1"/>
      <c r="C40" s="20" t="s">
        <v>30</v>
      </c>
      <c r="D40" s="20"/>
      <c r="E40" s="9"/>
      <c r="F40" s="6"/>
      <c r="G40" s="6">
        <f t="shared" si="4"/>
        <v>0</v>
      </c>
      <c r="H40" s="17">
        <f>IFERROR(((F40-E40)/E40),0)</f>
        <v>0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4"/>
        <v>0</v>
      </c>
      <c r="H41" s="17">
        <f>IFERROR(((F41-E41)/E41),0)</f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4"/>
        <v>0</v>
      </c>
      <c r="H42" s="17">
        <f>IFERROR(((F42-E42)/E42),0)</f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4"/>
        <v>0</v>
      </c>
      <c r="H43" s="17">
        <f t="shared" ref="H43:H51" si="7">IFERROR(((F43-E43)/E43),0)</f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4"/>
        <v>0</v>
      </c>
      <c r="H44" s="17">
        <f t="shared" si="7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4"/>
        <v>0</v>
      </c>
      <c r="H45" s="17">
        <f t="shared" si="7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4"/>
        <v>0</v>
      </c>
      <c r="H46" s="17">
        <f t="shared" si="7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4"/>
        <v>0</v>
      </c>
      <c r="H47" s="17">
        <f t="shared" si="7"/>
        <v>0</v>
      </c>
    </row>
    <row r="48" spans="1:8" x14ac:dyDescent="0.2">
      <c r="A48" s="8"/>
      <c r="B48" s="1"/>
      <c r="C48" s="20" t="s">
        <v>38</v>
      </c>
      <c r="D48" s="20"/>
      <c r="E48" s="9"/>
      <c r="F48" s="6"/>
      <c r="G48" s="6">
        <f t="shared" si="4"/>
        <v>0</v>
      </c>
      <c r="H48" s="17">
        <f t="shared" si="7"/>
        <v>0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4"/>
        <v>0</v>
      </c>
      <c r="H49" s="17">
        <f t="shared" si="7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4"/>
        <v>0</v>
      </c>
      <c r="H50" s="17">
        <f t="shared" si="7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4"/>
        <v>0</v>
      </c>
      <c r="H51" s="17">
        <f t="shared" si="7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4"/>
        <v>0</v>
      </c>
      <c r="H52" s="17">
        <f t="shared" ref="H52:H55" si="8">IFERROR(((F52-E52)/E52),0)</f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4"/>
        <v>0</v>
      </c>
      <c r="H53" s="17">
        <f t="shared" si="8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4"/>
        <v>0</v>
      </c>
      <c r="H54" s="17">
        <f t="shared" si="8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4"/>
        <v>0</v>
      </c>
      <c r="H55" s="17">
        <f t="shared" si="8"/>
        <v>0</v>
      </c>
    </row>
    <row r="56" spans="1:8" x14ac:dyDescent="0.2">
      <c r="A56" s="8"/>
      <c r="B56" s="1"/>
      <c r="C56" s="20" t="s">
        <v>46</v>
      </c>
      <c r="D56" s="20"/>
      <c r="E56" s="9"/>
      <c r="F56" s="6"/>
      <c r="G56" s="6">
        <f t="shared" si="4"/>
        <v>0</v>
      </c>
      <c r="H56" s="17">
        <f>IFERROR(((F56-E56)/E56),0)</f>
        <v>0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4"/>
        <v>0</v>
      </c>
      <c r="H57" s="17">
        <f t="shared" ref="H57:H62" si="9">IFERROR(((F57-E57)/E57),0)</f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4"/>
        <v>0</v>
      </c>
      <c r="H58" s="17">
        <f t="shared" si="9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4"/>
        <v>0</v>
      </c>
      <c r="H59" s="17">
        <f t="shared" si="9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4"/>
        <v>0</v>
      </c>
      <c r="H60" s="17">
        <f t="shared" si="9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4"/>
        <v>0</v>
      </c>
      <c r="H61" s="17">
        <f t="shared" si="9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4"/>
        <v>0</v>
      </c>
      <c r="H62" s="17">
        <f t="shared" si="9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2800</v>
      </c>
      <c r="F63" s="7">
        <f>SUM(F24:F62)</f>
        <v>1200</v>
      </c>
      <c r="G63" s="6">
        <f t="shared" si="4"/>
        <v>1600</v>
      </c>
      <c r="H63" s="17">
        <f>IFERROR(((F63-E63)/E63),0)</f>
        <v>-0.5714285714285714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-2800</v>
      </c>
      <c r="F64" s="7">
        <f>F21-F63</f>
        <v>-1200</v>
      </c>
      <c r="G64" s="6">
        <f t="shared" si="4"/>
        <v>-1600</v>
      </c>
      <c r="H64" s="17">
        <f>IFERROR(((F64-E64)/E64),0)</f>
        <v>-0.5714285714285714</v>
      </c>
    </row>
  </sheetData>
  <mergeCells count="55">
    <mergeCell ref="C24:D24"/>
    <mergeCell ref="C25:D25"/>
    <mergeCell ref="C26:D26"/>
    <mergeCell ref="C46:D46"/>
    <mergeCell ref="C47:D47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A1:I1"/>
    <mergeCell ref="A2:I2"/>
    <mergeCell ref="A3:I3"/>
    <mergeCell ref="A4:I4"/>
    <mergeCell ref="A5:I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11:D11"/>
    <mergeCell ref="C20:D20"/>
    <mergeCell ref="B7:D7"/>
    <mergeCell ref="C8:D8"/>
    <mergeCell ref="C10:D10"/>
    <mergeCell ref="C9:D9"/>
  </mergeCells>
  <pageMargins left="0.75" right="0.25" top="0.2" bottom="0.2" header="0.3" footer="0.3"/>
  <pageSetup scale="76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64"/>
  <sheetViews>
    <sheetView workbookViewId="0">
      <pane ySplit="6" topLeftCell="A7" activePane="bottomLeft" state="frozen"/>
      <selection activeCell="H7" sqref="H7"/>
      <selection pane="bottomLeft" activeCell="F13" sqref="F13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59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>
        <v>550</v>
      </c>
      <c r="F10" s="6"/>
      <c r="G10" s="6">
        <f t="shared" si="0"/>
        <v>550</v>
      </c>
      <c r="H10" s="17">
        <f t="shared" si="1"/>
        <v>-1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>
        <v>3000</v>
      </c>
      <c r="F12" s="6">
        <f>743.85+743.85+743.85</f>
        <v>2231.5500000000002</v>
      </c>
      <c r="G12" s="6">
        <f t="shared" si="0"/>
        <v>768.44999999999982</v>
      </c>
      <c r="H12" s="17">
        <f t="shared" si="1"/>
        <v>-0.25614999999999993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>
        <v>1500</v>
      </c>
      <c r="F14" s="6">
        <f>798+507</f>
        <v>1305</v>
      </c>
      <c r="G14" s="6">
        <f t="shared" si="0"/>
        <v>195</v>
      </c>
      <c r="H14" s="17">
        <f t="shared" si="1"/>
        <v>-0.13</v>
      </c>
    </row>
    <row r="15" spans="1:9" x14ac:dyDescent="0.2">
      <c r="A15" s="8"/>
      <c r="B15" s="1"/>
      <c r="C15" s="20" t="s">
        <v>7</v>
      </c>
      <c r="D15" s="20"/>
      <c r="E15" s="9">
        <f>88500-20600</f>
        <v>67900</v>
      </c>
      <c r="F15" s="6">
        <f>20+20+25+50+25+25+25+50+25+50+25+50+50+25+25+25+50+50+10+25+50+20+25+50+20+20+20+20+10+10+10+10+10+10+10+10+10+10+10+10+10+10+10+10+10+10+10+10+10+10+10+10+10+10+10+10+10+10+10+10+10+20+10+10+10+10+10+50+50+10+10+10+10+10+10+20+10+10+10+10+10+10+10+10+10+10+10+10+10+10+20+20+10+10+10+10+10+20+10+10+10+10+10+50+10+10+10+10+10+10+10+10+10+10+10+50+25+25+50+25+50000+6400+1800-50-20-20-20-20-20-20-20+2300+600+10100-50+50-14058.53-3131.53+10+10+10</f>
        <v>55939.94</v>
      </c>
      <c r="G15" s="6">
        <f t="shared" si="0"/>
        <v>11960.059999999998</v>
      </c>
      <c r="H15" s="17">
        <f t="shared" si="1"/>
        <v>-0.17614226804123709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>
        <v>8000</v>
      </c>
      <c r="F19" s="9">
        <f>484.5-484.5</f>
        <v>0</v>
      </c>
      <c r="G19" s="6">
        <f t="shared" si="0"/>
        <v>8000</v>
      </c>
      <c r="H19" s="17">
        <f t="shared" si="1"/>
        <v>-1</v>
      </c>
    </row>
    <row r="20" spans="1:8" x14ac:dyDescent="0.2">
      <c r="A20" s="8"/>
      <c r="B20" s="1"/>
      <c r="C20" s="20" t="s">
        <v>9</v>
      </c>
      <c r="D20" s="20"/>
      <c r="E20" s="9"/>
      <c r="F20" s="6">
        <f>-2500</f>
        <v>-2500</v>
      </c>
      <c r="G20" s="6">
        <f t="shared" si="0"/>
        <v>2500</v>
      </c>
      <c r="H20" s="17">
        <f t="shared" si="1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80950</v>
      </c>
      <c r="F21" s="7">
        <f>SUM(F8:F20)</f>
        <v>56976.490000000005</v>
      </c>
      <c r="G21" s="6">
        <f t="shared" si="0"/>
        <v>23973.509999999995</v>
      </c>
      <c r="H21" s="17">
        <f t="shared" si="1"/>
        <v>-0.29615206917850517</v>
      </c>
    </row>
    <row r="22" spans="1:8" x14ac:dyDescent="0.2">
      <c r="A22" s="8"/>
      <c r="B22" s="1"/>
      <c r="C22" s="24"/>
      <c r="D22" s="25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>
        <v>1200</v>
      </c>
      <c r="F25" s="6">
        <f>300+1188</f>
        <v>1488</v>
      </c>
      <c r="G25" s="6">
        <f t="shared" ref="G25:G64" si="3">E25-F25</f>
        <v>-288</v>
      </c>
      <c r="H25" s="17">
        <f t="shared" ref="H25:H64" si="4">IFERROR(((F25-E25)/E25),0)</f>
        <v>0.24</v>
      </c>
    </row>
    <row r="26" spans="1:8" ht="15.75" x14ac:dyDescent="0.25">
      <c r="A26" s="8"/>
      <c r="B26" s="3"/>
      <c r="C26" s="20" t="s">
        <v>16</v>
      </c>
      <c r="D26" s="20"/>
      <c r="E26" s="9">
        <v>5000</v>
      </c>
      <c r="F26" s="6">
        <f>225+4121.51</f>
        <v>4346.51</v>
      </c>
      <c r="G26" s="6">
        <f t="shared" si="3"/>
        <v>653.48999999999978</v>
      </c>
      <c r="H26" s="17">
        <f t="shared" si="4"/>
        <v>-0.13069799999999995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>
        <v>150</v>
      </c>
      <c r="F28" s="6"/>
      <c r="G28" s="6">
        <f t="shared" si="3"/>
        <v>150</v>
      </c>
      <c r="H28" s="17">
        <f t="shared" si="4"/>
        <v>-1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>
        <f>20600-20600</f>
        <v>0</v>
      </c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>
        <v>2000</v>
      </c>
      <c r="F36" s="6">
        <f>3500+500</f>
        <v>4000</v>
      </c>
      <c r="G36" s="6">
        <f t="shared" si="3"/>
        <v>-2000</v>
      </c>
      <c r="H36" s="17">
        <f t="shared" si="4"/>
        <v>1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>
        <v>1000</v>
      </c>
      <c r="F38" s="6">
        <f>150+234+3329.84+642.9</f>
        <v>4356.74</v>
      </c>
      <c r="G38" s="6">
        <f t="shared" si="3"/>
        <v>-3356.74</v>
      </c>
      <c r="H38" s="17">
        <f t="shared" si="4"/>
        <v>3.3567399999999998</v>
      </c>
    </row>
    <row r="39" spans="1:8" x14ac:dyDescent="0.2">
      <c r="A39" s="8"/>
      <c r="B39" s="1"/>
      <c r="C39" s="20" t="s">
        <v>29</v>
      </c>
      <c r="D39" s="20"/>
      <c r="E39" s="9">
        <v>2000</v>
      </c>
      <c r="F39" s="6">
        <f>7.95</f>
        <v>7.95</v>
      </c>
      <c r="G39" s="6">
        <f t="shared" si="3"/>
        <v>1992.05</v>
      </c>
      <c r="H39" s="17">
        <f t="shared" si="4"/>
        <v>-0.99602499999999994</v>
      </c>
    </row>
    <row r="40" spans="1:8" x14ac:dyDescent="0.2">
      <c r="A40" s="8"/>
      <c r="B40" s="1"/>
      <c r="C40" s="20" t="s">
        <v>30</v>
      </c>
      <c r="D40" s="20"/>
      <c r="E40" s="9">
        <v>45000</v>
      </c>
      <c r="F40" s="6">
        <f>100+700+665+28431.76+3214.5</f>
        <v>33111.259999999995</v>
      </c>
      <c r="G40" s="6">
        <f t="shared" si="3"/>
        <v>11888.740000000005</v>
      </c>
      <c r="H40" s="17">
        <f t="shared" si="4"/>
        <v>-0.26419422222222233</v>
      </c>
    </row>
    <row r="41" spans="1:8" x14ac:dyDescent="0.2">
      <c r="A41" s="8"/>
      <c r="B41" s="1"/>
      <c r="C41" s="20" t="s">
        <v>31</v>
      </c>
      <c r="D41" s="20"/>
      <c r="E41" s="9">
        <v>200</v>
      </c>
      <c r="F41" s="6"/>
      <c r="G41" s="6">
        <f t="shared" si="3"/>
        <v>200</v>
      </c>
      <c r="H41" s="17">
        <f t="shared" si="4"/>
        <v>-1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>
        <v>250</v>
      </c>
      <c r="F48" s="6"/>
      <c r="G48" s="6">
        <f t="shared" si="3"/>
        <v>250</v>
      </c>
      <c r="H48" s="17">
        <f t="shared" si="4"/>
        <v>-1</v>
      </c>
    </row>
    <row r="49" spans="1:8" x14ac:dyDescent="0.2">
      <c r="A49" s="8"/>
      <c r="B49" s="1"/>
      <c r="C49" s="20" t="s">
        <v>39</v>
      </c>
      <c r="D49" s="20"/>
      <c r="E49" s="9">
        <v>850</v>
      </c>
      <c r="F49" s="6">
        <f>800+100</f>
        <v>900</v>
      </c>
      <c r="G49" s="6">
        <f t="shared" si="3"/>
        <v>-50</v>
      </c>
      <c r="H49" s="17">
        <f t="shared" si="4"/>
        <v>5.8823529411764705E-2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>
        <v>6000</v>
      </c>
      <c r="F55" s="6">
        <f>25+275+702</f>
        <v>1002</v>
      </c>
      <c r="G55" s="6">
        <f t="shared" si="3"/>
        <v>4998</v>
      </c>
      <c r="H55" s="17">
        <f t="shared" si="4"/>
        <v>-0.83299999999999996</v>
      </c>
    </row>
    <row r="56" spans="1:8" x14ac:dyDescent="0.2">
      <c r="A56" s="8"/>
      <c r="B56" s="1"/>
      <c r="C56" s="20" t="s">
        <v>46</v>
      </c>
      <c r="D56" s="20"/>
      <c r="E56" s="9">
        <v>550</v>
      </c>
      <c r="F56" s="6">
        <f>139.71+23.51</f>
        <v>163.22</v>
      </c>
      <c r="G56" s="6">
        <f t="shared" si="3"/>
        <v>386.78</v>
      </c>
      <c r="H56" s="17">
        <f t="shared" si="4"/>
        <v>-0.70323636363636355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64200</v>
      </c>
      <c r="F63" s="7">
        <f>SUM(F24:F62)</f>
        <v>49375.679999999993</v>
      </c>
      <c r="G63" s="6">
        <f t="shared" si="3"/>
        <v>14824.320000000007</v>
      </c>
      <c r="H63" s="17">
        <f t="shared" si="4"/>
        <v>-0.23090841121495337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16750</v>
      </c>
      <c r="F64" s="7">
        <f>F21-F63</f>
        <v>7600.8100000000122</v>
      </c>
      <c r="G64" s="6">
        <f t="shared" si="3"/>
        <v>9149.1899999999878</v>
      </c>
      <c r="H64" s="17">
        <f t="shared" si="4"/>
        <v>-0.54622029850746201</v>
      </c>
    </row>
  </sheetData>
  <mergeCells count="56">
    <mergeCell ref="C10:D10"/>
    <mergeCell ref="A1:I1"/>
    <mergeCell ref="A2:I2"/>
    <mergeCell ref="A3:I3"/>
    <mergeCell ref="A4:I4"/>
    <mergeCell ref="A5:I5"/>
    <mergeCell ref="B7:D7"/>
    <mergeCell ref="C8:D8"/>
    <mergeCell ref="C9:D9"/>
    <mergeCell ref="C25:D25"/>
    <mergeCell ref="C11:D11"/>
    <mergeCell ref="C15:D15"/>
    <mergeCell ref="C20:D20"/>
    <mergeCell ref="B21:D21"/>
    <mergeCell ref="B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62:D62"/>
    <mergeCell ref="B63:D63"/>
    <mergeCell ref="A64:D64"/>
    <mergeCell ref="C22:D22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</mergeCells>
  <pageMargins left="0.75" right="0.25" top="0.2" bottom="0.2" header="0.3" footer="0.3"/>
  <pageSetup scale="76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64"/>
  <sheetViews>
    <sheetView workbookViewId="0">
      <pane ySplit="6" topLeftCell="A7" activePane="bottomLeft" state="frozen"/>
      <selection activeCell="H7" sqref="H7"/>
      <selection pane="bottomLeft" activeCell="F10" sqref="F10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60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>
        <v>350</v>
      </c>
      <c r="F8" s="6">
        <f>17.33+13.1+13.1+17.4+10.35+16.89+6.56+17.51+6.34+17+6.56+17.63+6.56+17.7</f>
        <v>184.03</v>
      </c>
      <c r="G8" s="6">
        <f>E8-F8</f>
        <v>165.97</v>
      </c>
      <c r="H8" s="17">
        <f>IFERROR(((F8-E8)/E8),0)</f>
        <v>-0.47420000000000001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350</v>
      </c>
      <c r="F21" s="7">
        <f>SUM(F8:F20)</f>
        <v>184.03</v>
      </c>
      <c r="G21" s="6">
        <f t="shared" si="0"/>
        <v>165.97</v>
      </c>
      <c r="H21" s="17">
        <f t="shared" si="1"/>
        <v>-0.47420000000000001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3">E25-F25</f>
        <v>0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>
        <v>500</v>
      </c>
      <c r="F27" s="6"/>
      <c r="G27" s="6">
        <f t="shared" si="3"/>
        <v>500</v>
      </c>
      <c r="H27" s="17">
        <f t="shared" si="4"/>
        <v>-1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>
        <v>50</v>
      </c>
      <c r="F30" s="6"/>
      <c r="G30" s="6">
        <f>E30-F30</f>
        <v>50</v>
      </c>
      <c r="H30" s="17">
        <f>IFERROR(((F30-E30)/E30),0)</f>
        <v>-1</v>
      </c>
    </row>
    <row r="31" spans="1:8" x14ac:dyDescent="0.2">
      <c r="A31" s="8"/>
      <c r="B31" s="1"/>
      <c r="C31" s="20" t="s">
        <v>21</v>
      </c>
      <c r="D31" s="20"/>
      <c r="E31" s="9">
        <v>225</v>
      </c>
      <c r="F31" s="6">
        <f>1.19+1.19+1.36+2.24+1.36+1.36+1.36+2.24+1.36+2.24+1.36+2.24+2.24+1.36+1.36+1.36+2.24+2.24+0.84+1.36+2.24+1.19+1.36+2.24+1.19+1.19+1.19+1.19+0.84+0.84+0.84+0.84+0.84+0.84+0.84+0.84+0.84+0.84+0.84+0.84+0.84+0.84+0.84+0.84+0.84+0.84+0.84+0.84+0.84+0.84+0.84+0.84+0.84+0.84+0.84+0.84+0.84+0.84+0.84+0.84+1.19+0.84+0.84+0.84+0.84+0.84+0.84+2.24+2.24+0.84+0.84+0.84+0.84+0.84+0.84+1.19+0.84+0.84+0.84+0.84+0.84+0.84+0.84+0.84+0.84+0.84+0.84+0.84+0.84+0.84+1.19+1.19+0.84+0.84+0.84+0.84+0.84+1.19+0.84+0.84+0.84+0.84+0.84+2.24+0.84+0.84+0.84+0.84+0.84+0.84+0.84+0.84+0.84+0.84+0.84+2.24+1.36+2.24+2.24+0.84+0.84+0.84</f>
        <v>133.92000000000024</v>
      </c>
      <c r="G31" s="6">
        <f>E31-F31</f>
        <v>91.079999999999757</v>
      </c>
      <c r="H31" s="17">
        <f>IFERROR(((F31-E31)/E31),0)</f>
        <v>-0.40479999999999894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9">
        <v>1000</v>
      </c>
      <c r="F40" s="6">
        <f>384</f>
        <v>384</v>
      </c>
      <c r="G40" s="6">
        <f t="shared" si="3"/>
        <v>616</v>
      </c>
      <c r="H40" s="17">
        <f t="shared" si="4"/>
        <v>-0.61599999999999999</v>
      </c>
    </row>
    <row r="41" spans="1:8" x14ac:dyDescent="0.2">
      <c r="A41" s="8"/>
      <c r="B41" s="1"/>
      <c r="C41" s="20" t="s">
        <v>31</v>
      </c>
      <c r="D41" s="20"/>
      <c r="E41" s="9">
        <v>200</v>
      </c>
      <c r="F41" s="6"/>
      <c r="G41" s="6">
        <f t="shared" si="3"/>
        <v>200</v>
      </c>
      <c r="H41" s="17">
        <f t="shared" si="4"/>
        <v>-1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>
        <v>500</v>
      </c>
      <c r="F47" s="6">
        <f>382</f>
        <v>382</v>
      </c>
      <c r="G47" s="6">
        <f t="shared" si="3"/>
        <v>118</v>
      </c>
      <c r="H47" s="17">
        <f t="shared" si="4"/>
        <v>-0.23599999999999999</v>
      </c>
    </row>
    <row r="48" spans="1:8" x14ac:dyDescent="0.2">
      <c r="A48" s="8"/>
      <c r="B48" s="1"/>
      <c r="C48" s="20" t="s">
        <v>38</v>
      </c>
      <c r="D48" s="20"/>
      <c r="E48" s="9"/>
      <c r="F48" s="6"/>
      <c r="G48" s="6">
        <f t="shared" si="3"/>
        <v>0</v>
      </c>
      <c r="H48" s="17">
        <f t="shared" si="4"/>
        <v>0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>
        <v>750</v>
      </c>
      <c r="F56" s="6">
        <f>170</f>
        <v>170</v>
      </c>
      <c r="G56" s="6">
        <f t="shared" si="3"/>
        <v>580</v>
      </c>
      <c r="H56" s="17">
        <f t="shared" si="4"/>
        <v>-0.77333333333333332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3225</v>
      </c>
      <c r="F63" s="7">
        <f>SUM(F24:F62)</f>
        <v>1069.9200000000003</v>
      </c>
      <c r="G63" s="6">
        <f t="shared" si="3"/>
        <v>2155.08</v>
      </c>
      <c r="H63" s="17">
        <f t="shared" si="4"/>
        <v>-0.66824186046511624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-2875</v>
      </c>
      <c r="F64" s="7">
        <f>F21-F63</f>
        <v>-885.89000000000033</v>
      </c>
      <c r="G64" s="6">
        <f t="shared" si="3"/>
        <v>-1989.1099999999997</v>
      </c>
      <c r="H64" s="17">
        <f t="shared" si="4"/>
        <v>-0.69186434782608686</v>
      </c>
    </row>
  </sheetData>
  <mergeCells count="55">
    <mergeCell ref="C9:D9"/>
    <mergeCell ref="B7:D7"/>
    <mergeCell ref="C8:D8"/>
    <mergeCell ref="A1:I1"/>
    <mergeCell ref="A2:I2"/>
    <mergeCell ref="A3:I3"/>
    <mergeCell ref="A4:I4"/>
    <mergeCell ref="A5:I5"/>
    <mergeCell ref="C31:D31"/>
    <mergeCell ref="C20:D20"/>
    <mergeCell ref="B21:D21"/>
    <mergeCell ref="B23:D23"/>
    <mergeCell ref="C25:D25"/>
    <mergeCell ref="C26:D26"/>
    <mergeCell ref="C27:D27"/>
    <mergeCell ref="C28:D28"/>
    <mergeCell ref="C29:D29"/>
    <mergeCell ref="C30:D30"/>
    <mergeCell ref="C10:D10"/>
    <mergeCell ref="C24:D24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11:D11"/>
    <mergeCell ref="C15:D15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2:D62"/>
    <mergeCell ref="B63:D63"/>
    <mergeCell ref="A64:D64"/>
    <mergeCell ref="C56:D56"/>
    <mergeCell ref="C57:D57"/>
    <mergeCell ref="C58:D58"/>
    <mergeCell ref="C59:D59"/>
    <mergeCell ref="C60:D60"/>
    <mergeCell ref="C61:D61"/>
  </mergeCells>
  <pageMargins left="0.75" right="0.25" top="0.2" bottom="0.2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64"/>
  <sheetViews>
    <sheetView workbookViewId="0">
      <pane ySplit="6" topLeftCell="A28" activePane="bottomLeft" state="frozen"/>
      <selection activeCell="H7" sqref="H7"/>
      <selection pane="bottomLeft" activeCell="F40" sqref="F40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9" max="9" width="6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61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3">E25-F25</f>
        <v>0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>
        <v>588</v>
      </c>
      <c r="F39" s="6">
        <f>588</f>
        <v>588</v>
      </c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9"/>
      <c r="F40" s="6"/>
      <c r="G40" s="6">
        <f t="shared" si="3"/>
        <v>0</v>
      </c>
      <c r="H40" s="17">
        <f t="shared" si="4"/>
        <v>0</v>
      </c>
    </row>
    <row r="41" spans="1:8" x14ac:dyDescent="0.2">
      <c r="A41" s="8"/>
      <c r="B41" s="1"/>
      <c r="C41" s="20" t="s">
        <v>31</v>
      </c>
      <c r="D41" s="20"/>
      <c r="E41" s="9">
        <v>200</v>
      </c>
      <c r="F41" s="6"/>
      <c r="G41" s="6">
        <f t="shared" si="3"/>
        <v>200</v>
      </c>
      <c r="H41" s="17">
        <f t="shared" si="4"/>
        <v>-1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/>
      <c r="F48" s="6"/>
      <c r="G48" s="6">
        <f t="shared" si="3"/>
        <v>0</v>
      </c>
      <c r="H48" s="17">
        <f t="shared" si="4"/>
        <v>0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>
        <v>200</v>
      </c>
      <c r="F62" s="6"/>
      <c r="G62" s="6">
        <f t="shared" si="3"/>
        <v>200</v>
      </c>
      <c r="H62" s="17">
        <f t="shared" si="4"/>
        <v>-1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988</v>
      </c>
      <c r="F63" s="7">
        <f>SUM(F24:F62)</f>
        <v>588</v>
      </c>
      <c r="G63" s="6">
        <f t="shared" si="3"/>
        <v>400</v>
      </c>
      <c r="H63" s="17">
        <f>IFERROR(((F63-E63)/E63),0)</f>
        <v>-0.40485829959514169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-988</v>
      </c>
      <c r="F64" s="7">
        <f>F21-F63</f>
        <v>-588</v>
      </c>
      <c r="G64" s="6">
        <f t="shared" si="3"/>
        <v>-400</v>
      </c>
      <c r="H64" s="17">
        <f t="shared" si="4"/>
        <v>-0.40485829959514169</v>
      </c>
    </row>
  </sheetData>
  <mergeCells count="55">
    <mergeCell ref="C24:D24"/>
    <mergeCell ref="C25:D25"/>
    <mergeCell ref="C26:D26"/>
    <mergeCell ref="C46:D46"/>
    <mergeCell ref="C47:D47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A1:I1"/>
    <mergeCell ref="A2:I2"/>
    <mergeCell ref="A3:I3"/>
    <mergeCell ref="A4:I4"/>
    <mergeCell ref="A5:I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11:D11"/>
    <mergeCell ref="C20:D20"/>
    <mergeCell ref="B7:D7"/>
    <mergeCell ref="C8:D8"/>
    <mergeCell ref="C10:D10"/>
    <mergeCell ref="C9:D9"/>
  </mergeCells>
  <pageMargins left="0.75" right="0.25" top="0.2" bottom="0.2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64"/>
  <sheetViews>
    <sheetView workbookViewId="0">
      <pane ySplit="6" topLeftCell="A70" activePane="bottomLeft" state="frozen"/>
      <selection activeCell="H7" sqref="H7"/>
      <selection pane="bottomLeft" activeCell="F44" sqref="F44"/>
    </sheetView>
  </sheetViews>
  <sheetFormatPr defaultColWidth="8.6640625" defaultRowHeight="15" x14ac:dyDescent="0.2"/>
  <cols>
    <col min="1" max="3" width="2.6640625" customWidth="1"/>
    <col min="4" max="4" width="28.6640625" bestFit="1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33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4"/>
      <c r="F7" s="14"/>
      <c r="G7" s="14"/>
      <c r="H7" s="14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 t="shared" ref="H8:H14" si="0"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1">E9-F9</f>
        <v>0</v>
      </c>
      <c r="H9" s="17">
        <f t="shared" si="0"/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1"/>
        <v>0</v>
      </c>
      <c r="H10" s="17">
        <f t="shared" si="0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1"/>
        <v>0</v>
      </c>
      <c r="H11" s="17">
        <f t="shared" si="0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1"/>
        <v>0</v>
      </c>
      <c r="H12" s="17">
        <f t="shared" si="0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1"/>
        <v>0</v>
      </c>
      <c r="H13" s="17">
        <f t="shared" si="0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1"/>
        <v>0</v>
      </c>
      <c r="H14" s="17">
        <f t="shared" si="0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1"/>
        <v>0</v>
      </c>
      <c r="H15" s="17">
        <f>IFERROR(((F15-E15)/E15),0)</f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1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1"/>
        <v>0</v>
      </c>
      <c r="H17" s="17">
        <f t="shared" ref="H17:H20" si="2">IFERROR(((F17-E17)/E17),0)</f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1"/>
        <v>0</v>
      </c>
      <c r="H18" s="17">
        <f t="shared" si="2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1"/>
        <v>0</v>
      </c>
      <c r="H19" s="17">
        <f t="shared" si="2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1"/>
        <v>0</v>
      </c>
      <c r="H20" s="17">
        <f t="shared" si="2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0</v>
      </c>
      <c r="G21" s="6">
        <f t="shared" si="1"/>
        <v>0</v>
      </c>
      <c r="H21" s="17">
        <f>IFERROR(((F21-E21)/E21),0)</f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>
        <v>500</v>
      </c>
      <c r="F24" s="6"/>
      <c r="G24" s="6">
        <f>E24-F24</f>
        <v>500</v>
      </c>
      <c r="H24" s="17">
        <f t="shared" ref="H24:H42" si="3">IFERROR(((F24-E24)/E24),0)</f>
        <v>-1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4">E25-F25</f>
        <v>0</v>
      </c>
      <c r="H25" s="17">
        <f t="shared" si="3"/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4"/>
        <v>0</v>
      </c>
      <c r="H26" s="17">
        <f t="shared" si="3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4"/>
        <v>0</v>
      </c>
      <c r="H27" s="17">
        <f t="shared" si="3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4"/>
        <v>0</v>
      </c>
      <c r="H28" s="17">
        <f t="shared" si="3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4"/>
        <v>0</v>
      </c>
      <c r="H29" s="17">
        <f t="shared" si="3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4"/>
        <v>0</v>
      </c>
      <c r="H30" s="17">
        <f t="shared" si="3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4"/>
        <v>0</v>
      </c>
      <c r="H31" s="17">
        <f t="shared" si="3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4"/>
        <v>0</v>
      </c>
      <c r="H32" s="17">
        <f t="shared" si="3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4"/>
        <v>0</v>
      </c>
      <c r="H33" s="17">
        <f t="shared" si="3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4"/>
        <v>0</v>
      </c>
      <c r="H34" s="17">
        <f t="shared" si="3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4"/>
        <v>0</v>
      </c>
      <c r="H35" s="17">
        <f t="shared" si="3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4"/>
        <v>0</v>
      </c>
      <c r="H36" s="17">
        <f t="shared" si="3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4"/>
        <v>0</v>
      </c>
      <c r="H37" s="17">
        <f t="shared" si="3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4"/>
        <v>0</v>
      </c>
      <c r="H38" s="17">
        <f t="shared" si="3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4"/>
        <v>0</v>
      </c>
      <c r="H39" s="17">
        <f t="shared" si="3"/>
        <v>0</v>
      </c>
    </row>
    <row r="40" spans="1:8" x14ac:dyDescent="0.2">
      <c r="A40" s="8"/>
      <c r="B40" s="1"/>
      <c r="C40" s="20" t="s">
        <v>30</v>
      </c>
      <c r="D40" s="20"/>
      <c r="E40" s="9">
        <v>100</v>
      </c>
      <c r="F40" s="6"/>
      <c r="G40" s="6">
        <f t="shared" si="4"/>
        <v>100</v>
      </c>
      <c r="H40" s="17">
        <f t="shared" si="3"/>
        <v>-1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4"/>
        <v>0</v>
      </c>
      <c r="H41" s="17">
        <f t="shared" si="3"/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4"/>
        <v>0</v>
      </c>
      <c r="H42" s="17">
        <f t="shared" si="3"/>
        <v>0</v>
      </c>
    </row>
    <row r="43" spans="1:8" x14ac:dyDescent="0.2">
      <c r="A43" s="8"/>
      <c r="B43" s="1"/>
      <c r="C43" s="20" t="s">
        <v>33</v>
      </c>
      <c r="D43" s="20"/>
      <c r="E43" s="9">
        <v>200</v>
      </c>
      <c r="F43" s="6">
        <f>20+20+20+20</f>
        <v>80</v>
      </c>
      <c r="G43" s="6">
        <f t="shared" si="4"/>
        <v>120</v>
      </c>
      <c r="H43" s="17">
        <f>IFERROR(((F43-E43)/E43),0)</f>
        <v>-0.6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4"/>
        <v>0</v>
      </c>
      <c r="H44" s="17">
        <f t="shared" ref="H44:H46" si="5">IFERROR(((F44-E44)/E44),0)</f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4"/>
        <v>0</v>
      </c>
      <c r="H45" s="17">
        <f t="shared" si="5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4"/>
        <v>0</v>
      </c>
      <c r="H46" s="17">
        <f t="shared" si="5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4"/>
        <v>0</v>
      </c>
      <c r="H47" s="17">
        <f>IFERROR(((F47-E47)/E47),0)</f>
        <v>0</v>
      </c>
    </row>
    <row r="48" spans="1:8" x14ac:dyDescent="0.2">
      <c r="A48" s="8"/>
      <c r="B48" s="1"/>
      <c r="C48" s="20" t="s">
        <v>38</v>
      </c>
      <c r="D48" s="20"/>
      <c r="E48" s="9">
        <v>100</v>
      </c>
      <c r="F48" s="6"/>
      <c r="G48" s="6">
        <f t="shared" si="4"/>
        <v>100</v>
      </c>
      <c r="H48" s="17">
        <f>IFERROR(((F48-E48)/E48),0)</f>
        <v>-1</v>
      </c>
    </row>
    <row r="49" spans="1:8" x14ac:dyDescent="0.2">
      <c r="A49" s="8"/>
      <c r="B49" s="1"/>
      <c r="C49" s="20" t="s">
        <v>39</v>
      </c>
      <c r="D49" s="20"/>
      <c r="E49" s="9">
        <v>200</v>
      </c>
      <c r="F49" s="6"/>
      <c r="G49" s="6">
        <f t="shared" si="4"/>
        <v>200</v>
      </c>
      <c r="H49" s="17">
        <f>IFERROR(((F49-E49)/E49),0)</f>
        <v>-1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4"/>
        <v>0</v>
      </c>
      <c r="H50" s="17">
        <f t="shared" ref="H50:H55" si="6">IFERROR(((F50-E50)/E50),0)</f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4"/>
        <v>0</v>
      </c>
      <c r="H51" s="17">
        <f t="shared" si="6"/>
        <v>0</v>
      </c>
    </row>
    <row r="52" spans="1:8" x14ac:dyDescent="0.2">
      <c r="A52" s="8"/>
      <c r="B52" s="1"/>
      <c r="C52" s="20" t="s">
        <v>42</v>
      </c>
      <c r="D52" s="20"/>
      <c r="E52" s="9">
        <v>300</v>
      </c>
      <c r="F52" s="6"/>
      <c r="G52" s="6">
        <f t="shared" si="4"/>
        <v>300</v>
      </c>
      <c r="H52" s="17">
        <f t="shared" si="6"/>
        <v>-1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4"/>
        <v>0</v>
      </c>
      <c r="H53" s="17">
        <f t="shared" si="6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4"/>
        <v>0</v>
      </c>
      <c r="H54" s="17">
        <f t="shared" si="6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4"/>
        <v>0</v>
      </c>
      <c r="H55" s="17">
        <f t="shared" si="6"/>
        <v>0</v>
      </c>
    </row>
    <row r="56" spans="1:8" x14ac:dyDescent="0.2">
      <c r="A56" s="8"/>
      <c r="B56" s="1"/>
      <c r="C56" s="20" t="s">
        <v>46</v>
      </c>
      <c r="D56" s="20"/>
      <c r="E56" s="9">
        <v>20</v>
      </c>
      <c r="F56" s="6">
        <f>63.68</f>
        <v>63.68</v>
      </c>
      <c r="G56" s="6">
        <f t="shared" si="4"/>
        <v>-43.68</v>
      </c>
      <c r="H56" s="17">
        <f>IFERROR(((F56-E56)/E56),0)</f>
        <v>2.1840000000000002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4"/>
        <v>0</v>
      </c>
      <c r="H57" s="17">
        <f t="shared" ref="H57:H62" si="7">IFERROR(((F57-E57)/E57),0)</f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4"/>
        <v>0</v>
      </c>
      <c r="H58" s="17">
        <f t="shared" si="7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4"/>
        <v>0</v>
      </c>
      <c r="H59" s="17">
        <f t="shared" si="7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4"/>
        <v>0</v>
      </c>
      <c r="H60" s="17">
        <f t="shared" si="7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4"/>
        <v>0</v>
      </c>
      <c r="H61" s="17">
        <f t="shared" si="7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4"/>
        <v>0</v>
      </c>
      <c r="H62" s="17">
        <f t="shared" si="7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1420</v>
      </c>
      <c r="F63" s="7">
        <f>SUM(F24:F62)</f>
        <v>143.68</v>
      </c>
      <c r="G63" s="6">
        <f t="shared" si="4"/>
        <v>1276.32</v>
      </c>
      <c r="H63" s="17">
        <f>IFERROR(((F63-E63)/E63),0)</f>
        <v>-0.89881690140845061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-1420</v>
      </c>
      <c r="F64" s="7">
        <f>F21-F63</f>
        <v>-143.68</v>
      </c>
      <c r="G64" s="6">
        <f t="shared" si="4"/>
        <v>-1276.32</v>
      </c>
      <c r="H64" s="17">
        <f>IFERROR(((F64-E64)/E64),0)</f>
        <v>-0.89881690140845061</v>
      </c>
    </row>
  </sheetData>
  <mergeCells count="55">
    <mergeCell ref="C33:D33"/>
    <mergeCell ref="C36:D36"/>
    <mergeCell ref="C57:D57"/>
    <mergeCell ref="C54:D54"/>
    <mergeCell ref="C53:D53"/>
    <mergeCell ref="C41:D41"/>
    <mergeCell ref="C42:D42"/>
    <mergeCell ref="C44:D44"/>
    <mergeCell ref="C47:D47"/>
    <mergeCell ref="C48:D48"/>
    <mergeCell ref="A1:I1"/>
    <mergeCell ref="A2:I2"/>
    <mergeCell ref="A3:I3"/>
    <mergeCell ref="A4:I4"/>
    <mergeCell ref="A5:I5"/>
    <mergeCell ref="B7:D7"/>
    <mergeCell ref="C10:D10"/>
    <mergeCell ref="C24:D24"/>
    <mergeCell ref="C62:D62"/>
    <mergeCell ref="C25:D25"/>
    <mergeCell ref="C26:D26"/>
    <mergeCell ref="C30:D30"/>
    <mergeCell ref="C34:D34"/>
    <mergeCell ref="C35:D35"/>
    <mergeCell ref="C37:D37"/>
    <mergeCell ref="C39:D39"/>
    <mergeCell ref="C43:D43"/>
    <mergeCell ref="C45:D45"/>
    <mergeCell ref="C50:D50"/>
    <mergeCell ref="C51:D51"/>
    <mergeCell ref="C52:D52"/>
    <mergeCell ref="C61:D61"/>
    <mergeCell ref="B63:D63"/>
    <mergeCell ref="A64:D64"/>
    <mergeCell ref="C11:D11"/>
    <mergeCell ref="C20:D20"/>
    <mergeCell ref="C31:D31"/>
    <mergeCell ref="C46:D46"/>
    <mergeCell ref="C38:D38"/>
    <mergeCell ref="C40:D40"/>
    <mergeCell ref="C58:D58"/>
    <mergeCell ref="C59:D59"/>
    <mergeCell ref="C60:D60"/>
    <mergeCell ref="C49:D49"/>
    <mergeCell ref="C55:D55"/>
    <mergeCell ref="C56:D56"/>
    <mergeCell ref="C32:D32"/>
    <mergeCell ref="C8:D8"/>
    <mergeCell ref="C15:D15"/>
    <mergeCell ref="C27:D27"/>
    <mergeCell ref="C28:D28"/>
    <mergeCell ref="C29:D29"/>
    <mergeCell ref="B21:D21"/>
    <mergeCell ref="B23:D23"/>
    <mergeCell ref="C9:D9"/>
  </mergeCells>
  <pageMargins left="0.75" right="0.25" top="0.2" bottom="0.2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64"/>
  <sheetViews>
    <sheetView workbookViewId="0">
      <pane ySplit="6" topLeftCell="A52" activePane="bottomLeft" state="frozen"/>
      <selection activeCell="H7" sqref="H7"/>
      <selection pane="bottomLeft" activeCell="F55" sqref="F55"/>
    </sheetView>
  </sheetViews>
  <sheetFormatPr defaultColWidth="8.6640625" defaultRowHeight="15" x14ac:dyDescent="0.2"/>
  <cols>
    <col min="1" max="3" width="2.6640625" customWidth="1"/>
    <col min="4" max="4" width="28.6640625" customWidth="1"/>
    <col min="5" max="6" width="13" customWidth="1"/>
    <col min="7" max="7" width="15.3320312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65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4"/>
      <c r="F7" s="14"/>
      <c r="G7" s="14"/>
      <c r="H7" s="14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 t="shared" ref="H8:H14" si="0"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1">E9-F9</f>
        <v>0</v>
      </c>
      <c r="H9" s="17">
        <f t="shared" si="0"/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1"/>
        <v>0</v>
      </c>
      <c r="H10" s="17">
        <f t="shared" si="0"/>
        <v>0</v>
      </c>
    </row>
    <row r="11" spans="1:9" x14ac:dyDescent="0.2">
      <c r="A11" s="8"/>
      <c r="B11" s="1"/>
      <c r="C11" s="20" t="s">
        <v>3</v>
      </c>
      <c r="D11" s="21"/>
      <c r="E11" s="9">
        <v>200</v>
      </c>
      <c r="F11" s="6"/>
      <c r="G11" s="6">
        <f t="shared" si="1"/>
        <v>200</v>
      </c>
      <c r="H11" s="17">
        <f t="shared" si="0"/>
        <v>-1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1"/>
        <v>0</v>
      </c>
      <c r="H12" s="17">
        <f t="shared" si="0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1"/>
        <v>0</v>
      </c>
      <c r="H13" s="17">
        <f t="shared" si="0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1"/>
        <v>0</v>
      </c>
      <c r="H14" s="17">
        <f t="shared" si="0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1"/>
        <v>0</v>
      </c>
      <c r="H15" s="17">
        <f>IFERROR(((F15-E15)/E15),0)</f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1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1"/>
        <v>0</v>
      </c>
      <c r="H17" s="17">
        <f t="shared" ref="H17:H20" si="2">IFERROR(((F17-E17)/E17),0)</f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1"/>
        <v>0</v>
      </c>
      <c r="H18" s="17">
        <f t="shared" si="2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1"/>
        <v>0</v>
      </c>
      <c r="H19" s="17">
        <f t="shared" si="2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1"/>
        <v>0</v>
      </c>
      <c r="H20" s="17">
        <f t="shared" si="2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200</v>
      </c>
      <c r="F21" s="7">
        <f>SUM(F8:F20)</f>
        <v>0</v>
      </c>
      <c r="G21" s="6">
        <f t="shared" si="1"/>
        <v>200</v>
      </c>
      <c r="H21" s="17">
        <f>IFERROR(((F21-E21)/E21),0)</f>
        <v>-1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 t="shared" ref="G24:G62" si="3">E24-F24</f>
        <v>0</v>
      </c>
      <c r="H24" s="17">
        <f t="shared" ref="H24:H64" si="4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si="3"/>
        <v>0</v>
      </c>
      <c r="H25" s="17">
        <f t="shared" si="4"/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>
        <v>350</v>
      </c>
      <c r="F36" s="6">
        <f>250</f>
        <v>250</v>
      </c>
      <c r="G36" s="6">
        <f t="shared" si="3"/>
        <v>100</v>
      </c>
      <c r="H36" s="17">
        <f t="shared" si="4"/>
        <v>-0.2857142857142857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9">
        <v>400</v>
      </c>
      <c r="F40" s="6"/>
      <c r="G40" s="6">
        <f t="shared" si="3"/>
        <v>400</v>
      </c>
      <c r="H40" s="17">
        <f t="shared" si="4"/>
        <v>-1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3"/>
        <v>0</v>
      </c>
      <c r="H41" s="17">
        <f t="shared" si="4"/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/>
      <c r="F48" s="6"/>
      <c r="G48" s="6">
        <f t="shared" si="3"/>
        <v>0</v>
      </c>
      <c r="H48" s="17">
        <f t="shared" si="4"/>
        <v>0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>
        <v>600</v>
      </c>
      <c r="F52" s="6">
        <f>125</f>
        <v>125</v>
      </c>
      <c r="G52" s="6">
        <f t="shared" si="3"/>
        <v>475</v>
      </c>
      <c r="H52" s="17">
        <f t="shared" si="4"/>
        <v>-0.79166666666666663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>
        <v>500</v>
      </c>
      <c r="F58" s="6"/>
      <c r="G58" s="6">
        <f t="shared" si="3"/>
        <v>500</v>
      </c>
      <c r="H58" s="17">
        <f t="shared" si="4"/>
        <v>-1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1850</v>
      </c>
      <c r="F63" s="7">
        <f>SUM(F24:F62)</f>
        <v>375</v>
      </c>
      <c r="G63" s="6">
        <f t="shared" ref="G63:G64" si="5">E63-F63</f>
        <v>1475</v>
      </c>
      <c r="H63" s="17">
        <f t="shared" si="4"/>
        <v>-0.79729729729729726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-1650</v>
      </c>
      <c r="F64" s="7">
        <f>F21-F63</f>
        <v>-375</v>
      </c>
      <c r="G64" s="6">
        <f t="shared" si="5"/>
        <v>-1275</v>
      </c>
      <c r="H64" s="17">
        <f t="shared" si="4"/>
        <v>-0.77272727272727271</v>
      </c>
    </row>
  </sheetData>
  <mergeCells count="55">
    <mergeCell ref="A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B63:D63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28:D28"/>
    <mergeCell ref="C8:D8"/>
    <mergeCell ref="C9:D9"/>
    <mergeCell ref="C10:D10"/>
    <mergeCell ref="C11:D11"/>
    <mergeCell ref="C15:D15"/>
    <mergeCell ref="C20:D20"/>
    <mergeCell ref="B21:D21"/>
    <mergeCell ref="B23:D23"/>
    <mergeCell ref="C25:D25"/>
    <mergeCell ref="C26:D26"/>
    <mergeCell ref="C27:D27"/>
    <mergeCell ref="C24:D24"/>
    <mergeCell ref="B7:D7"/>
    <mergeCell ref="A1:I1"/>
    <mergeCell ref="A2:I2"/>
    <mergeCell ref="A3:I3"/>
    <mergeCell ref="A4:I4"/>
    <mergeCell ref="A5:I5"/>
  </mergeCells>
  <pageMargins left="0.75" right="0.25" top="0.2" bottom="0.2" header="0.3" footer="0.3"/>
  <pageSetup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Accountability</vt:lpstr>
      <vt:lpstr>Awards &amp; Rec</vt:lpstr>
      <vt:lpstr>Cert</vt:lpstr>
      <vt:lpstr>Comm Service</vt:lpstr>
      <vt:lpstr>Ed &amp; Prog</vt:lpstr>
      <vt:lpstr>Governance</vt:lpstr>
      <vt:lpstr>Marketing &amp; Comm</vt:lpstr>
      <vt:lpstr>Membership</vt:lpstr>
      <vt:lpstr>Nat Conferences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Maclutsky, Brian (DOCCS)</dc:creator>
  <cp:lastModifiedBy>Jackie Maclutsky</cp:lastModifiedBy>
  <cp:lastPrinted>2021-05-20T01:23:37Z</cp:lastPrinted>
  <dcterms:created xsi:type="dcterms:W3CDTF">2019-11-27T14:38:58Z</dcterms:created>
  <dcterms:modified xsi:type="dcterms:W3CDTF">2026-02-10T02:35:54Z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